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-15" windowWidth="15480" windowHeight="810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'01.16'!$I$14:$I$108</definedName>
    <definedName name="_xlnm._FilterDatabase" localSheetId="1" hidden="1">'02.16'!$I$14:$I$94</definedName>
    <definedName name="_xlnm._FilterDatabase" localSheetId="2" hidden="1">'03.16'!$I$14:$I$94</definedName>
    <definedName name="_xlnm._FilterDatabase" localSheetId="3" hidden="1">'04.16'!$I$14:$I$98</definedName>
    <definedName name="_xlnm._FilterDatabase" localSheetId="4" hidden="1">'05.16'!$I$14:$I$96</definedName>
    <definedName name="_xlnm._FilterDatabase" localSheetId="5" hidden="1">'06.16'!$I$14:$I$95</definedName>
    <definedName name="_xlnm._FilterDatabase" localSheetId="6" hidden="1">'07.16'!$I$14:$I$96</definedName>
    <definedName name="_xlnm._FilterDatabase" localSheetId="7" hidden="1">'08.16'!$I$14:$I$94</definedName>
    <definedName name="_xlnm._FilterDatabase" localSheetId="8" hidden="1">'09.16'!$I$14:$I$94</definedName>
    <definedName name="_xlnm._FilterDatabase" localSheetId="9" hidden="1">'10.16'!$I$14:$I$95</definedName>
    <definedName name="_xlnm._FilterDatabase" localSheetId="10" hidden="1">'11.16'!$G$15:$G$62</definedName>
    <definedName name="_xlnm._FilterDatabase" localSheetId="11" hidden="1">'12.16'!$G$14:$G$89</definedName>
    <definedName name="_xlnm.Print_Titles" localSheetId="10">'11.16'!$15:$16</definedName>
    <definedName name="_xlnm.Print_Area" localSheetId="0">'01.16'!$A$1:$I$123</definedName>
    <definedName name="_xlnm.Print_Area" localSheetId="1">'02.16'!$A$1:$I$109</definedName>
    <definedName name="_xlnm.Print_Area" localSheetId="2">'03.16'!$A$1:$I$109</definedName>
    <definedName name="_xlnm.Print_Area" localSheetId="3">'04.16'!$A$1:$I$113</definedName>
    <definedName name="_xlnm.Print_Area" localSheetId="4">'05.16'!$A$1:$I$111</definedName>
    <definedName name="_xlnm.Print_Area" localSheetId="5">'06.16'!$A$1:$I$110</definedName>
    <definedName name="_xlnm.Print_Area" localSheetId="6">'07.16'!$A$1:$I$111</definedName>
    <definedName name="_xlnm.Print_Area" localSheetId="7">'08.16'!$A$1:$I$109</definedName>
    <definedName name="_xlnm.Print_Area" localSheetId="8">'09.16'!$A$1:$I$109</definedName>
    <definedName name="_xlnm.Print_Area" localSheetId="9">'10.16'!$A$1:$I$110</definedName>
    <definedName name="_xlnm.Print_Area" localSheetId="10">'11.16'!$A$1:$G$85</definedName>
    <definedName name="_xlnm.Print_Area" localSheetId="11">'12.16'!$A$1:$G$104</definedName>
  </definedNames>
  <calcPr calcId="124519"/>
</workbook>
</file>

<file path=xl/calcChain.xml><?xml version="1.0" encoding="utf-8"?>
<calcChain xmlns="http://schemas.openxmlformats.org/spreadsheetml/2006/main">
  <c r="I86" i="26"/>
  <c r="I85"/>
  <c r="I84"/>
  <c r="F85"/>
  <c r="H85" s="1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5" i="25"/>
  <c r="I84"/>
  <c r="I70"/>
  <c r="I63"/>
  <c r="I54"/>
  <c r="F84"/>
  <c r="H84" s="1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H77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4" i="24"/>
  <c r="F84"/>
  <c r="H84" s="1"/>
  <c r="I85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H77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7" i="23"/>
  <c r="I85"/>
  <c r="I86"/>
  <c r="I84"/>
  <c r="H86"/>
  <c r="F85"/>
  <c r="H85" s="1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I19" s="1"/>
  <c r="F18"/>
  <c r="I18" s="1"/>
  <c r="F17"/>
  <c r="I17" s="1"/>
  <c r="I85" i="22"/>
  <c r="I86" s="1"/>
  <c r="I84"/>
  <c r="H85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7" i="21"/>
  <c r="I84"/>
  <c r="I85"/>
  <c r="I86"/>
  <c r="I19" i="26" l="1"/>
  <c r="H19"/>
  <c r="H81"/>
  <c r="H82" s="1"/>
  <c r="I81"/>
  <c r="H77"/>
  <c r="I17"/>
  <c r="H18"/>
  <c r="I27"/>
  <c r="H28"/>
  <c r="I30"/>
  <c r="H31"/>
  <c r="I32"/>
  <c r="I38"/>
  <c r="H39"/>
  <c r="H41"/>
  <c r="I42"/>
  <c r="H43"/>
  <c r="I51"/>
  <c r="I59"/>
  <c r="I80"/>
  <c r="I50" i="25"/>
  <c r="I48"/>
  <c r="I46"/>
  <c r="I49"/>
  <c r="I47"/>
  <c r="I52"/>
  <c r="I53"/>
  <c r="I19"/>
  <c r="H19"/>
  <c r="H81"/>
  <c r="H82" s="1"/>
  <c r="H83" s="1"/>
  <c r="I81"/>
  <c r="I17"/>
  <c r="H18"/>
  <c r="I27"/>
  <c r="H28"/>
  <c r="I30"/>
  <c r="H31"/>
  <c r="I32"/>
  <c r="I38"/>
  <c r="H39"/>
  <c r="H41"/>
  <c r="I42"/>
  <c r="H43"/>
  <c r="I51"/>
  <c r="I59"/>
  <c r="I80"/>
  <c r="H81" i="24"/>
  <c r="H82" s="1"/>
  <c r="H83" s="1"/>
  <c r="I81"/>
  <c r="I19"/>
  <c r="H19"/>
  <c r="I17"/>
  <c r="H18"/>
  <c r="I27"/>
  <c r="H28"/>
  <c r="I30"/>
  <c r="H31"/>
  <c r="I32"/>
  <c r="I38"/>
  <c r="H39"/>
  <c r="H41"/>
  <c r="I42"/>
  <c r="H43"/>
  <c r="I51"/>
  <c r="I59"/>
  <c r="I80"/>
  <c r="H17" i="23"/>
  <c r="H77"/>
  <c r="H81"/>
  <c r="H82" s="1"/>
  <c r="I81"/>
  <c r="H18"/>
  <c r="H19"/>
  <c r="I27"/>
  <c r="H28"/>
  <c r="I30"/>
  <c r="H31"/>
  <c r="I32"/>
  <c r="I38"/>
  <c r="H39"/>
  <c r="H41"/>
  <c r="I42"/>
  <c r="H43"/>
  <c r="I51"/>
  <c r="I59"/>
  <c r="I80"/>
  <c r="I19" i="22"/>
  <c r="H19"/>
  <c r="H77"/>
  <c r="H81"/>
  <c r="H82" s="1"/>
  <c r="I81"/>
  <c r="I17"/>
  <c r="H18"/>
  <c r="I27"/>
  <c r="H28"/>
  <c r="I30"/>
  <c r="H31"/>
  <c r="I32"/>
  <c r="I38"/>
  <c r="H39"/>
  <c r="H41"/>
  <c r="I42"/>
  <c r="H43"/>
  <c r="I51"/>
  <c r="I59"/>
  <c r="I80"/>
  <c r="H86" i="21"/>
  <c r="F85"/>
  <c r="H85" s="1"/>
  <c r="H84"/>
  <c r="E81"/>
  <c r="F81" s="1"/>
  <c r="F80"/>
  <c r="H80" s="1"/>
  <c r="H78"/>
  <c r="H76"/>
  <c r="H74"/>
  <c r="H73"/>
  <c r="H72"/>
  <c r="H70"/>
  <c r="F69"/>
  <c r="F68"/>
  <c r="I68" s="1"/>
  <c r="F67"/>
  <c r="I67" s="1"/>
  <c r="F66"/>
  <c r="I66" s="1"/>
  <c r="F65"/>
  <c r="I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F49"/>
  <c r="F48"/>
  <c r="F47"/>
  <c r="F46"/>
  <c r="I44"/>
  <c r="H44"/>
  <c r="F43"/>
  <c r="I43" s="1"/>
  <c r="F42"/>
  <c r="I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F25"/>
  <c r="F24"/>
  <c r="F23"/>
  <c r="F22"/>
  <c r="F21"/>
  <c r="F20"/>
  <c r="E19"/>
  <c r="F19" s="1"/>
  <c r="F18"/>
  <c r="I18" s="1"/>
  <c r="F17"/>
  <c r="H17" s="1"/>
  <c r="I82" i="20"/>
  <c r="I89"/>
  <c r="I87"/>
  <c r="I85"/>
  <c r="I86"/>
  <c r="I88"/>
  <c r="I84"/>
  <c r="H88"/>
  <c r="F87"/>
  <c r="H87" s="1"/>
  <c r="H86"/>
  <c r="H85"/>
  <c r="H84"/>
  <c r="E81"/>
  <c r="F81" s="1"/>
  <c r="H81" s="1"/>
  <c r="H82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5" i="19"/>
  <c r="I84"/>
  <c r="I54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4" i="18"/>
  <c r="I85" s="1"/>
  <c r="I78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H59" s="1"/>
  <c r="H77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I19" s="1"/>
  <c r="F18"/>
  <c r="I18" s="1"/>
  <c r="F17"/>
  <c r="H17" s="1"/>
  <c r="I82" i="26" l="1"/>
  <c r="I88" s="1"/>
  <c r="H83"/>
  <c r="I82" i="25"/>
  <c r="I87" s="1"/>
  <c r="I82" i="24"/>
  <c r="I87" s="1"/>
  <c r="I82" i="23"/>
  <c r="H83"/>
  <c r="I89"/>
  <c r="I82" i="22"/>
  <c r="H83"/>
  <c r="I88"/>
  <c r="H21" i="21"/>
  <c r="I21"/>
  <c r="H23"/>
  <c r="I23"/>
  <c r="H25"/>
  <c r="I25"/>
  <c r="H47"/>
  <c r="I47"/>
  <c r="H49"/>
  <c r="I49"/>
  <c r="H65"/>
  <c r="H66"/>
  <c r="H67"/>
  <c r="H68"/>
  <c r="H20"/>
  <c r="I20"/>
  <c r="H22"/>
  <c r="I22"/>
  <c r="H24"/>
  <c r="I24"/>
  <c r="H26"/>
  <c r="I26"/>
  <c r="H46"/>
  <c r="I46"/>
  <c r="H48"/>
  <c r="I48"/>
  <c r="H50"/>
  <c r="I50"/>
  <c r="H69"/>
  <c r="I69"/>
  <c r="H77"/>
  <c r="H42"/>
  <c r="I19"/>
  <c r="H19"/>
  <c r="H81"/>
  <c r="H82" s="1"/>
  <c r="H83" s="1"/>
  <c r="I81"/>
  <c r="I17"/>
  <c r="H18"/>
  <c r="I27"/>
  <c r="H28"/>
  <c r="I30"/>
  <c r="H31"/>
  <c r="I32"/>
  <c r="I38"/>
  <c r="H39"/>
  <c r="H41"/>
  <c r="H43"/>
  <c r="I51"/>
  <c r="I59"/>
  <c r="I80"/>
  <c r="I53" i="20"/>
  <c r="I52"/>
  <c r="H41"/>
  <c r="H77"/>
  <c r="H31"/>
  <c r="H39"/>
  <c r="H43"/>
  <c r="I19"/>
  <c r="H19"/>
  <c r="H83"/>
  <c r="I17"/>
  <c r="H18"/>
  <c r="I27"/>
  <c r="H28"/>
  <c r="I30"/>
  <c r="I32"/>
  <c r="I38"/>
  <c r="I42"/>
  <c r="I51"/>
  <c r="I59"/>
  <c r="I80"/>
  <c r="I81"/>
  <c r="H77" i="19"/>
  <c r="H81"/>
  <c r="H82" s="1"/>
  <c r="H83" s="1"/>
  <c r="I81"/>
  <c r="I19"/>
  <c r="H19"/>
  <c r="I17"/>
  <c r="H18"/>
  <c r="I27"/>
  <c r="H28"/>
  <c r="I30"/>
  <c r="H31"/>
  <c r="I32"/>
  <c r="I38"/>
  <c r="H39"/>
  <c r="H41"/>
  <c r="I42"/>
  <c r="H43"/>
  <c r="I51"/>
  <c r="I59"/>
  <c r="I80"/>
  <c r="H81" i="18"/>
  <c r="H82" s="1"/>
  <c r="H83" s="1"/>
  <c r="I81"/>
  <c r="I17"/>
  <c r="H18"/>
  <c r="H19"/>
  <c r="I27"/>
  <c r="H28"/>
  <c r="I30"/>
  <c r="H31"/>
  <c r="I32"/>
  <c r="I38"/>
  <c r="H39"/>
  <c r="H41"/>
  <c r="I42"/>
  <c r="H43"/>
  <c r="I51"/>
  <c r="I59"/>
  <c r="I80"/>
  <c r="H98" i="17"/>
  <c r="H97"/>
  <c r="F96"/>
  <c r="H96" s="1"/>
  <c r="F95"/>
  <c r="H95" s="1"/>
  <c r="H94"/>
  <c r="F93"/>
  <c r="H93" s="1"/>
  <c r="H92"/>
  <c r="F91"/>
  <c r="H91" s="1"/>
  <c r="H90"/>
  <c r="F89"/>
  <c r="H89" s="1"/>
  <c r="H88"/>
  <c r="H87"/>
  <c r="H86"/>
  <c r="F85"/>
  <c r="H85" s="1"/>
  <c r="I84"/>
  <c r="H84"/>
  <c r="E81"/>
  <c r="F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I64"/>
  <c r="H64"/>
  <c r="H63"/>
  <c r="H61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F38"/>
  <c r="I38" s="1"/>
  <c r="I37"/>
  <c r="H37"/>
  <c r="F28"/>
  <c r="I28" s="1"/>
  <c r="H35"/>
  <c r="H34"/>
  <c r="F27"/>
  <c r="I27" s="1"/>
  <c r="H33"/>
  <c r="F33"/>
  <c r="I33" s="1"/>
  <c r="F32"/>
  <c r="H32" s="1"/>
  <c r="F31"/>
  <c r="H31" s="1"/>
  <c r="F30"/>
  <c r="H30" s="1"/>
  <c r="F26"/>
  <c r="H26" s="1"/>
  <c r="F25"/>
  <c r="H25" s="1"/>
  <c r="F24"/>
  <c r="H24" s="1"/>
  <c r="F23"/>
  <c r="H23" s="1"/>
  <c r="F22"/>
  <c r="H22" s="1"/>
  <c r="F21"/>
  <c r="H21" s="1"/>
  <c r="F20"/>
  <c r="H20" s="1"/>
  <c r="E19"/>
  <c r="F19" s="1"/>
  <c r="F18"/>
  <c r="I18" s="1"/>
  <c r="F17"/>
  <c r="H17" s="1"/>
  <c r="I82" i="21" l="1"/>
  <c r="I89" s="1"/>
  <c r="I91" i="20"/>
  <c r="I82" i="19"/>
  <c r="I87" s="1"/>
  <c r="I82" i="18"/>
  <c r="I87" s="1"/>
  <c r="I32" i="17"/>
  <c r="I30"/>
  <c r="I31"/>
  <c r="H42"/>
  <c r="H18"/>
  <c r="H28"/>
  <c r="H38"/>
  <c r="H59"/>
  <c r="H77" s="1"/>
  <c r="I19"/>
  <c r="H19"/>
  <c r="I81"/>
  <c r="H81"/>
  <c r="H82" s="1"/>
  <c r="H83" s="1"/>
  <c r="H27"/>
  <c r="H39"/>
  <c r="H41"/>
  <c r="H43"/>
  <c r="H51"/>
  <c r="I80"/>
  <c r="I85"/>
  <c r="I99" s="1"/>
  <c r="I17"/>
  <c r="I82" s="1"/>
  <c r="I101" l="1"/>
  <c r="G61" i="14"/>
  <c r="G80" i="8" l="1"/>
  <c r="G56" i="14"/>
  <c r="G63" s="1"/>
  <c r="E54"/>
  <c r="G75" i="8" l="1"/>
  <c r="E73" l="1"/>
  <c r="E54"/>
  <c r="E52"/>
  <c r="E47" s="1"/>
  <c r="E42" s="1"/>
  <c r="G49"/>
  <c r="G48"/>
  <c r="E46"/>
  <c r="E45"/>
  <c r="E44"/>
  <c r="E43"/>
  <c r="E41"/>
  <c r="E40"/>
  <c r="E39"/>
  <c r="E37"/>
  <c r="E35" s="1"/>
  <c r="E36"/>
  <c r="E34"/>
  <c r="E31" s="1"/>
  <c r="E32"/>
  <c r="E27"/>
  <c r="G82" l="1"/>
  <c r="E21" i="14" l="1"/>
  <c r="G49" l="1"/>
  <c r="G43"/>
  <c r="G42"/>
  <c r="G40"/>
  <c r="G39"/>
  <c r="E39"/>
  <c r="E40"/>
  <c r="E41"/>
  <c r="G38"/>
  <c r="G37"/>
  <c r="G36"/>
  <c r="E25" l="1"/>
  <c r="E28"/>
  <c r="E34"/>
  <c r="E35"/>
  <c r="E36"/>
  <c r="E37"/>
  <c r="E38"/>
  <c r="E46"/>
  <c r="E48"/>
  <c r="E50"/>
  <c r="G34" l="1"/>
  <c r="G35"/>
  <c r="E33" l="1"/>
  <c r="J54"/>
  <c r="E26" l="1"/>
  <c r="G33" l="1"/>
  <c r="G41"/>
  <c r="G50"/>
  <c r="H54" s="1"/>
  <c r="H55" s="1"/>
  <c r="E30"/>
  <c r="E29" l="1"/>
  <c r="E31"/>
  <c r="G48" l="1"/>
</calcChain>
</file>

<file path=xl/sharedStrings.xml><?xml version="1.0" encoding="utf-8"?>
<sst xmlns="http://schemas.openxmlformats.org/spreadsheetml/2006/main" count="2454" uniqueCount="258">
  <si>
    <t>№ позиции</t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</si>
  <si>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</si>
  <si>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</si>
  <si>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</si>
  <si>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</si>
  <si>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</si>
  <si>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</si>
  <si>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</si>
  <si>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</si>
  <si>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</si>
  <si>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</si>
  <si>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</si>
  <si>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</si>
  <si>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</si>
  <si>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</si>
  <si>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</si>
  <si>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</si>
  <si>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</si>
  <si>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</si>
  <si>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</si>
  <si>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</si>
  <si>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</si>
  <si>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</si>
  <si>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</si>
  <si>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</si>
  <si>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</si>
  <si>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</si>
  <si>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</si>
  <si>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</si>
  <si>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</si>
  <si>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</si>
  <si>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</si>
  <si>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</si>
  <si>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</si>
  <si>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</si>
  <si>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</si>
  <si>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</si>
  <si>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</si>
  <si>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</si>
  <si>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</si>
  <si>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</si>
  <si>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</si>
  <si>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</si>
  <si>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</si>
  <si>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</si>
  <si>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</si>
  <si>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</si>
  <si>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</si>
  <si>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</si>
  <si>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</si>
  <si>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</si>
  <si>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</si>
  <si>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</si>
  <si>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</si>
  <si>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</si>
  <si>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</si>
  <si>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</si>
  <si>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</si>
  <si>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</si>
  <si>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</si>
  <si>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</si>
  <si>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</si>
  <si>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</si>
  <si>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</si>
  <si>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</si>
  <si>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</si>
  <si>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Техническое обслуживание  наружных газопроводов</t>
  </si>
  <si>
    <t>10 м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</si>
  <si>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</si>
  <si>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</si>
  <si>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</si>
  <si>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</si>
  <si>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</si>
  <si>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</si>
  <si>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</si>
  <si>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весенне-осенний осмотр, 2 раза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</si>
  <si>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</si>
  <si>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</si>
  <si>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</si>
  <si>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</si>
  <si>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</si>
  <si>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</si>
  <si>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</si>
  <si>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</si>
  <si>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</si>
  <si>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</si>
  <si>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</si>
  <si>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</si>
  <si>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</si>
  <si>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</si>
  <si>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</si>
  <si>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</si>
  <si>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</si>
  <si>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</si>
  <si>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</si>
  <si>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</si>
  <si>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</si>
  <si>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</si>
  <si>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</si>
  <si>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</si>
  <si>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</si>
  <si>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</si>
  <si>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</si>
  <si>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</si>
  <si>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</si>
  <si>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</si>
  <si>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</si>
  <si>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</si>
  <si>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</si>
  <si>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</si>
  <si>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</si>
  <si>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</si>
  <si>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</si>
  <si>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</si>
  <si>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</si>
  <si>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</si>
  <si>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</si>
  <si>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</si>
  <si>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</si>
  <si>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</si>
  <si>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</si>
  <si>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</si>
  <si>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</si>
  <si>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генеральный директор Куканов Ю.Л.</t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</si>
  <si>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</si>
  <si>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</si>
  <si>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</si>
  <si>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</si>
  <si>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10 м2</t>
  </si>
  <si>
    <t xml:space="preserve">приемки оказанных услуг и выполненных работ по содержанию и текущему ремонту
общего имущества в многоквартирном доме № 4 по  ул. Космонавтов  пгт. 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</si>
  <si>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4</t>
    </r>
  </si>
  <si>
    <t>Устройство короба в коридоре</t>
  </si>
  <si>
    <t>4 раза в месяц</t>
  </si>
  <si>
    <t>Влажное подметание лестничных клеток 2-5 этажа</t>
  </si>
  <si>
    <t>Мытье лестничных  площадок и маршей 1-5 этаж.</t>
  </si>
  <si>
    <t>Аварийно - диспетчерское обслуживание</t>
  </si>
  <si>
    <t>АКТ №12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</si>
  <si>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ул.Космонавтов пгт.Ярега
</t>
  </si>
  <si>
    <t>за период с 01.12.2016 г. по 31.12.2016 г.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</si>
  <si>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д.4</t>
    </r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</si>
  <si>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</si>
  <si>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</si>
  <si>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</si>
  <si>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</si>
  <si>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</si>
  <si>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</si>
  <si>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</si>
  <si>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</si>
  <si>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</si>
  <si>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</si>
  <si>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</si>
  <si>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</si>
  <si>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</si>
  <si>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</si>
  <si>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</si>
  <si>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</si>
  <si>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</si>
  <si>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</si>
  <si>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</si>
  <si>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Замена ламп ДРЛ</t>
  </si>
  <si>
    <t>Прочистка каналов</t>
  </si>
  <si>
    <t xml:space="preserve"> </t>
  </si>
  <si>
    <t xml:space="preserve">Смена сгонов у трубопроводов диаметром до 20 мм </t>
  </si>
  <si>
    <t>1 сгон</t>
  </si>
  <si>
    <t>156 раз в год</t>
  </si>
  <si>
    <t>104 раза в год</t>
  </si>
  <si>
    <t xml:space="preserve">24 раза в год </t>
  </si>
  <si>
    <t>Прогрев XВC</t>
  </si>
  <si>
    <t>3м</t>
  </si>
  <si>
    <t>Утепление трубопроводов минеральной ватой</t>
  </si>
  <si>
    <t>1 м3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</si>
  <si>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</si>
  <si>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</si>
  <si>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 01.11.2016 г. по 30.11.2016 г. выполнено работ (оказано услуг) на общую сумму: 47930,80 руб.</t>
  </si>
  <si>
    <t>сорок семь тысяч девятьсот тридцать рублей 80 копеек)</t>
  </si>
  <si>
    <t>2. Всего за период с 01.12.2016 г. по 31.12.2016 г. выполнено работ (оказано услуг) на общую сумму: 60919,84 руб.</t>
  </si>
  <si>
    <t>(шестьдесят тысяч девятьсот девятнадцать рублей 84 копейки)</t>
  </si>
  <si>
    <t>АКТ №11</t>
  </si>
  <si>
    <t>АКТ №1</t>
  </si>
  <si>
    <t>3 раза в неделю 156 раз в год</t>
  </si>
  <si>
    <t>2 раза в неделю 104 раза в год</t>
  </si>
  <si>
    <t xml:space="preserve"> - Уборка газонов</t>
  </si>
  <si>
    <t>2 раза в неделю 52 раза в сезон</t>
  </si>
  <si>
    <t xml:space="preserve"> - Подметание территории с усовершенствованным покрытием асф.: крыльца, контейнерн пл., проезд, тротуар</t>
  </si>
  <si>
    <t>3 раза в неделю 78 раз за сезон</t>
  </si>
  <si>
    <t xml:space="preserve"> - Уборка контейнерной площадки (16 кв.м.)</t>
  </si>
  <si>
    <t>ежедневно 365 раз</t>
  </si>
  <si>
    <t>по мере необходимости</t>
  </si>
  <si>
    <t>Вывоз смета,травы,ветвей и т.п.- м/ч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</si>
  <si>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</si>
  <si>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</si>
  <si>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</si>
  <si>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</si>
  <si>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</si>
  <si>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</si>
  <si>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</si>
  <si>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</si>
  <si>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</si>
  <si>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</si>
  <si>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</si>
  <si>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</si>
  <si>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</si>
  <si>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</si>
  <si>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</si>
  <si>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Утепление металлической двери монажной пеной</t>
  </si>
  <si>
    <t>Работа автовышки</t>
  </si>
  <si>
    <t>маш/час</t>
  </si>
  <si>
    <t>Ремонт и регулировка доводчика (со стоимостью доводчика)</t>
  </si>
  <si>
    <t>1шт.</t>
  </si>
  <si>
    <t>Внеплановый осмотр электросетей, армазуры и электрооборудования на лестничных клетках</t>
  </si>
  <si>
    <t>Проверка дымоходов (кв.18, 59)</t>
  </si>
  <si>
    <t>Внеплановый осмотр вводных электрических щитков</t>
  </si>
  <si>
    <t>100шт</t>
  </si>
  <si>
    <t>Ремонт рамы слух.окна</t>
  </si>
  <si>
    <t>1 шт</t>
  </si>
  <si>
    <t>Прочистка засоров ГВС, XВC</t>
  </si>
  <si>
    <t>1 мЗ</t>
  </si>
  <si>
    <t xml:space="preserve">2 раза в месяц 24 раза в год </t>
  </si>
  <si>
    <t>II. Летняя уборка</t>
  </si>
  <si>
    <t>II. Зимняя уборка</t>
  </si>
  <si>
    <t>III. Плановые осмотры</t>
  </si>
  <si>
    <t>IV. Содержание общего имущества</t>
  </si>
  <si>
    <t>V. Прочие услуги</t>
  </si>
  <si>
    <t>1 раз в месяц (5 раз в год)</t>
  </si>
  <si>
    <t>2. Всего за период с 01.01.2016 г. по 31.01.2016 г. выполнено работ (оказано услуг) на общую сумму: 67742,96 руб.</t>
  </si>
  <si>
    <t>(шестьдесят семь тысяч семьсот сорок два рубля 96 копеек)</t>
  </si>
  <si>
    <t>АКТ №2</t>
  </si>
  <si>
    <t>2. Всего за период с 01.02.2016 г. по 29.02.2016 г. выполнено работ (оказано услуг) на общую сумму: 75174,43 руб.</t>
  </si>
  <si>
    <t>АКТ №3</t>
  </si>
  <si>
    <t>2. Всего за период с 01.03.2016 г. по 31.03.2016 г. выполнено работ (оказано услуг) на общую сумму: 49713,60 руб.</t>
  </si>
  <si>
    <t>АКТ №4</t>
  </si>
  <si>
    <t>2. Всего за период с 01.04.2016 г. по 30.04.2016 г. выполнено работ (оказано услуг) на общую сумму: 69675,55руб.</t>
  </si>
  <si>
    <t>(шестьдесят девять тысяч шестьсот семьдесят пять рублей 55 копеек)</t>
  </si>
  <si>
    <t>АКТ №5</t>
  </si>
  <si>
    <t>2. Всего за период с 01.05.2016 г. по 31.05.2016 г. выполнено работ (оказано услуг) на общую сумму: 124636,10 руб.</t>
  </si>
  <si>
    <t>(сто двадцать четыре тысячи шестьсот тридцать шесть рублей 10 копеек)</t>
  </si>
  <si>
    <t>АКТ №6</t>
  </si>
  <si>
    <t>III. Прочие услуги</t>
  </si>
  <si>
    <t>Внеплановая проверка дымоходов</t>
  </si>
  <si>
    <t>2. Всего за период с 01.06.2016 г. по 30.06.2016 г. выполнено работ (оказано услуг) на общую сумму: 38294,35 руб.</t>
  </si>
  <si>
    <t>(тридцать восемь тысяч двести девяносто четыре рубля 35 копеек)</t>
  </si>
  <si>
    <t>АКТ №7</t>
  </si>
  <si>
    <t>2. Всего за период с 01.07.2016 г. по 31.07.2016 г. выполнено работ (оказано услуг) на общую сумму: 39251,03 руб.</t>
  </si>
  <si>
    <t>(тридцать девять тысяч двести пятьдесят один рубль 03 копейки)</t>
  </si>
  <si>
    <t>АКТ №8</t>
  </si>
  <si>
    <t>IV. Прочие услуги</t>
  </si>
  <si>
    <t>2. Всего за период с 01.08.2016 г. по 31.08.2016 г. выполнено работ (оказано услуг) на общую сумму: 59514,20 руб.</t>
  </si>
  <si>
    <t>(пятьдесят девять тысяч пятьсот четырнадцать рублей 20 копеек)</t>
  </si>
  <si>
    <t>АКТ №9</t>
  </si>
  <si>
    <t>2. Всего за период с 01.09.2016 г. по 30.09.2016 г. выполнено работ (оказано услуг) на общую сумму: 45523,85 руб.</t>
  </si>
  <si>
    <t>(сорок пять тысяч пятьсот двадцать три рубля 85 копеек)</t>
  </si>
  <si>
    <t>АКТ №10</t>
  </si>
  <si>
    <t>2. Всего за период с 01.10.2016 г. по 31.10.2016 г. выполнено работ (оказано услуг) на общую сумму: 38073,64 руб.</t>
  </si>
  <si>
    <t>(тридцать восемь тысяч семьдесят три рубля 64 копейки)</t>
  </si>
  <si>
    <t>(семьдесят пять тысяч сто семьдесят четыре рубля 43 копейки)</t>
  </si>
  <si>
    <t>(сорок девять тысяч семьсот тринадцать рублей 60 копеек)</t>
  </si>
  <si>
    <r>
      <t xml:space="preserve">    Собственники   помещений   в многоквартирном доме, расположенном по адресу: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 на  основании  решения  от  22.11.2013г. стороны,  и  ООО «Жилсервис»,  именуемое  в 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</si>
  <si>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22.11.2013г.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</si>
</sst>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"/>
    <numFmt numFmtId="166" formatCode="0.000000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/>
    <xf numFmtId="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/>
    <xf numFmtId="14" fontId="1" fillId="0" borderId="0" xfId="0" applyNumberFormat="1" applyFont="1" applyAlignment="1">
      <alignment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5" fillId="0" borderId="0" xfId="0" applyFont="1"/>
    <xf numFmtId="0" fontId="24" fillId="0" borderId="0" xfId="0" applyFont="1"/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4" fontId="12" fillId="4" borderId="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5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abSelected="1"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178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96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42400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hidden="1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15.75" hidden="1" customHeight="1">
      <c r="A30" s="45"/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15.75" hidden="1" customHeight="1">
      <c r="A31" s="45"/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hidden="1" customHeight="1">
      <c r="A33" s="45"/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18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19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I17+I18+I19+I27+I28+I37+I38+I39+I41+I42+I43+I44+I51+I55+I56+I59+I64+I80+I81</f>
        <v>66885.283593550004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31.5" customHeight="1">
      <c r="A84" s="45">
        <v>20</v>
      </c>
      <c r="B84" s="158" t="s">
        <v>98</v>
      </c>
      <c r="C84" s="187" t="s">
        <v>152</v>
      </c>
      <c r="D84" s="222"/>
      <c r="E84" s="204"/>
      <c r="F84" s="223">
        <v>7</v>
      </c>
      <c r="G84" s="224">
        <v>79.09</v>
      </c>
      <c r="H84" s="16">
        <f>F84*G84/1000</f>
        <v>0.55362999999999996</v>
      </c>
      <c r="I84" s="225">
        <f>G84*3</f>
        <v>237.27</v>
      </c>
      <c r="J84" s="33"/>
      <c r="L84" s="24"/>
      <c r="M84" s="25"/>
      <c r="N84" s="26"/>
    </row>
    <row r="85" spans="1:14" ht="15.75" customHeight="1">
      <c r="A85" s="45">
        <v>21</v>
      </c>
      <c r="B85" s="158" t="s">
        <v>204</v>
      </c>
      <c r="C85" s="226" t="s">
        <v>90</v>
      </c>
      <c r="D85" s="18"/>
      <c r="E85" s="22"/>
      <c r="F85" s="16">
        <f>1/10</f>
        <v>0.1</v>
      </c>
      <c r="G85" s="16">
        <v>6204.06</v>
      </c>
      <c r="H85" s="16">
        <f>F85*G85/1000</f>
        <v>0.62040600000000001</v>
      </c>
      <c r="I85" s="225">
        <f>G85*F85</f>
        <v>620.40600000000006</v>
      </c>
      <c r="J85" s="33"/>
      <c r="L85" s="24"/>
      <c r="M85" s="25"/>
      <c r="N85" s="26"/>
    </row>
    <row r="86" spans="1:14" ht="15.75" hidden="1" customHeight="1">
      <c r="A86" s="45"/>
      <c r="B86" s="158" t="s">
        <v>205</v>
      </c>
      <c r="C86" s="187" t="s">
        <v>206</v>
      </c>
      <c r="D86" s="18"/>
      <c r="E86" s="22"/>
      <c r="F86" s="16">
        <v>6</v>
      </c>
      <c r="G86" s="16">
        <v>1501</v>
      </c>
      <c r="H86" s="216">
        <f t="shared" ref="H86:H98" si="7">G86*F86/1000</f>
        <v>9.0060000000000002</v>
      </c>
      <c r="I86" s="225">
        <v>0</v>
      </c>
      <c r="J86" s="33"/>
      <c r="L86" s="24"/>
      <c r="M86" s="25"/>
      <c r="N86" s="26"/>
    </row>
    <row r="87" spans="1:14" ht="15.75" hidden="1" customHeight="1">
      <c r="A87" s="45"/>
      <c r="B87" s="199" t="s">
        <v>207</v>
      </c>
      <c r="C87" s="45" t="s">
        <v>208</v>
      </c>
      <c r="D87" s="18"/>
      <c r="E87" s="22"/>
      <c r="F87" s="16">
        <v>2</v>
      </c>
      <c r="G87" s="16">
        <v>1835.8</v>
      </c>
      <c r="H87" s="216">
        <f t="shared" si="7"/>
        <v>3.6715999999999998</v>
      </c>
      <c r="I87" s="225">
        <v>0</v>
      </c>
      <c r="J87" s="33"/>
      <c r="L87" s="24"/>
      <c r="M87" s="25"/>
      <c r="N87" s="26"/>
    </row>
    <row r="88" spans="1:14" ht="15.75" hidden="1" customHeight="1">
      <c r="A88" s="45"/>
      <c r="B88" s="158" t="s">
        <v>162</v>
      </c>
      <c r="C88" s="187" t="s">
        <v>163</v>
      </c>
      <c r="D88" s="18"/>
      <c r="E88" s="22"/>
      <c r="F88" s="16">
        <v>2</v>
      </c>
      <c r="G88" s="16">
        <v>195.95</v>
      </c>
      <c r="H88" s="216">
        <f t="shared" si="7"/>
        <v>0.39189999999999997</v>
      </c>
      <c r="I88" s="225">
        <v>0</v>
      </c>
      <c r="J88" s="33"/>
      <c r="L88" s="24"/>
      <c r="M88" s="25"/>
      <c r="N88" s="26"/>
    </row>
    <row r="89" spans="1:14" ht="15.75" hidden="1" customHeight="1">
      <c r="A89" s="45"/>
      <c r="B89" s="158" t="s">
        <v>209</v>
      </c>
      <c r="C89" s="187" t="s">
        <v>45</v>
      </c>
      <c r="D89" s="18"/>
      <c r="E89" s="22"/>
      <c r="F89" s="16">
        <f>4/100</f>
        <v>0.04</v>
      </c>
      <c r="G89" s="16">
        <v>3397.65</v>
      </c>
      <c r="H89" s="216">
        <f t="shared" si="7"/>
        <v>0.135906</v>
      </c>
      <c r="I89" s="225">
        <v>0</v>
      </c>
      <c r="J89" s="33"/>
      <c r="L89" s="24"/>
      <c r="M89" s="25"/>
      <c r="N89" s="26"/>
    </row>
    <row r="90" spans="1:14" ht="15.75" hidden="1" customHeight="1">
      <c r="A90" s="45"/>
      <c r="B90" s="173" t="s">
        <v>210</v>
      </c>
      <c r="C90" s="187" t="s">
        <v>152</v>
      </c>
      <c r="D90" s="18"/>
      <c r="E90" s="22"/>
      <c r="F90" s="16">
        <v>3</v>
      </c>
      <c r="G90" s="16">
        <v>175.6</v>
      </c>
      <c r="H90" s="216">
        <f t="shared" si="7"/>
        <v>0.52679999999999993</v>
      </c>
      <c r="I90" s="225">
        <v>0</v>
      </c>
      <c r="J90" s="33"/>
      <c r="L90" s="24"/>
      <c r="M90" s="25"/>
      <c r="N90" s="26"/>
    </row>
    <row r="91" spans="1:14" ht="15.75" hidden="1" customHeight="1">
      <c r="A91" s="45"/>
      <c r="B91" s="158" t="s">
        <v>211</v>
      </c>
      <c r="C91" s="187" t="s">
        <v>212</v>
      </c>
      <c r="D91" s="18"/>
      <c r="E91" s="22"/>
      <c r="F91" s="16">
        <f>1/100</f>
        <v>0.01</v>
      </c>
      <c r="G91" s="16">
        <v>7033.13</v>
      </c>
      <c r="H91" s="216">
        <f>G91*F91/1000</f>
        <v>7.0331299999999999E-2</v>
      </c>
      <c r="I91" s="225">
        <v>0</v>
      </c>
      <c r="J91" s="33"/>
      <c r="L91" s="24"/>
      <c r="M91" s="25"/>
      <c r="N91" s="26"/>
    </row>
    <row r="92" spans="1:14" ht="15.75" hidden="1" customHeight="1">
      <c r="A92" s="45"/>
      <c r="B92" s="227" t="s">
        <v>213</v>
      </c>
      <c r="C92" s="226" t="s">
        <v>214</v>
      </c>
      <c r="D92" s="18"/>
      <c r="E92" s="22"/>
      <c r="F92" s="16">
        <v>1</v>
      </c>
      <c r="G92" s="16">
        <v>748.64</v>
      </c>
      <c r="H92" s="216">
        <f t="shared" si="7"/>
        <v>0.74863999999999997</v>
      </c>
      <c r="I92" s="225">
        <v>0</v>
      </c>
      <c r="J92" s="33"/>
      <c r="L92" s="24"/>
      <c r="M92" s="25"/>
      <c r="N92" s="26"/>
    </row>
    <row r="93" spans="1:14" ht="15.75" hidden="1" customHeight="1">
      <c r="A93" s="45"/>
      <c r="B93" s="186" t="s">
        <v>215</v>
      </c>
      <c r="C93" s="180" t="s">
        <v>168</v>
      </c>
      <c r="D93" s="18"/>
      <c r="E93" s="22"/>
      <c r="F93" s="16">
        <f>10/3</f>
        <v>3.3333333333333335</v>
      </c>
      <c r="G93" s="16">
        <v>1063.47</v>
      </c>
      <c r="H93" s="216">
        <f t="shared" si="7"/>
        <v>3.5449000000000002</v>
      </c>
      <c r="I93" s="225">
        <v>0</v>
      </c>
      <c r="J93" s="33"/>
      <c r="L93" s="24"/>
      <c r="M93" s="25"/>
      <c r="N93" s="26"/>
    </row>
    <row r="94" spans="1:14" ht="15.75" hidden="1" customHeight="1">
      <c r="A94" s="45"/>
      <c r="B94" s="158" t="s">
        <v>171</v>
      </c>
      <c r="C94" s="187" t="s">
        <v>172</v>
      </c>
      <c r="D94" s="18"/>
      <c r="E94" s="22"/>
      <c r="F94" s="16">
        <v>2</v>
      </c>
      <c r="G94" s="16">
        <v>51.39</v>
      </c>
      <c r="H94" s="216">
        <f t="shared" si="7"/>
        <v>0.10278</v>
      </c>
      <c r="I94" s="225">
        <v>0</v>
      </c>
      <c r="J94" s="33"/>
      <c r="L94" s="24"/>
      <c r="M94" s="25"/>
      <c r="N94" s="26"/>
    </row>
    <row r="95" spans="1:14" ht="15.75" hidden="1" customHeight="1">
      <c r="A95" s="45"/>
      <c r="B95" s="227" t="s">
        <v>131</v>
      </c>
      <c r="C95" s="45" t="s">
        <v>128</v>
      </c>
      <c r="D95" s="18"/>
      <c r="E95" s="22"/>
      <c r="F95" s="16">
        <f>1.2/10</f>
        <v>0.12</v>
      </c>
      <c r="G95" s="16">
        <v>3009.29</v>
      </c>
      <c r="H95" s="216">
        <f t="shared" si="7"/>
        <v>0.36111480000000001</v>
      </c>
      <c r="I95" s="225">
        <v>0</v>
      </c>
      <c r="J95" s="33"/>
      <c r="L95" s="24"/>
      <c r="M95" s="25"/>
      <c r="N95" s="26"/>
    </row>
    <row r="96" spans="1:14" ht="15.75" hidden="1" customHeight="1">
      <c r="A96" s="45"/>
      <c r="B96" s="186" t="s">
        <v>167</v>
      </c>
      <c r="C96" s="180" t="s">
        <v>168</v>
      </c>
      <c r="D96" s="18"/>
      <c r="E96" s="22"/>
      <c r="F96" s="16">
        <f>9/3</f>
        <v>3</v>
      </c>
      <c r="G96" s="16">
        <v>1063.47</v>
      </c>
      <c r="H96" s="216">
        <f t="shared" si="7"/>
        <v>3.19041</v>
      </c>
      <c r="I96" s="225">
        <v>0</v>
      </c>
      <c r="J96" s="33"/>
      <c r="L96" s="24"/>
      <c r="M96" s="25"/>
      <c r="N96" s="26"/>
    </row>
    <row r="97" spans="1:22" ht="15.75" hidden="1" customHeight="1">
      <c r="A97" s="45"/>
      <c r="B97" s="158" t="s">
        <v>169</v>
      </c>
      <c r="C97" s="187" t="s">
        <v>216</v>
      </c>
      <c r="D97" s="18"/>
      <c r="E97" s="22"/>
      <c r="F97" s="16">
        <v>3</v>
      </c>
      <c r="G97" s="16">
        <v>3210.77</v>
      </c>
      <c r="H97" s="216">
        <f t="shared" si="7"/>
        <v>9.6323100000000004</v>
      </c>
      <c r="I97" s="225">
        <v>0</v>
      </c>
      <c r="J97" s="33"/>
      <c r="L97" s="24"/>
      <c r="M97" s="25"/>
      <c r="N97" s="26"/>
    </row>
    <row r="98" spans="1:22" ht="15.75" hidden="1" customHeight="1">
      <c r="A98" s="45"/>
      <c r="B98" s="158" t="s">
        <v>103</v>
      </c>
      <c r="C98" s="187" t="s">
        <v>152</v>
      </c>
      <c r="D98" s="18"/>
      <c r="E98" s="22"/>
      <c r="F98" s="16">
        <v>2</v>
      </c>
      <c r="G98" s="16">
        <v>180.15</v>
      </c>
      <c r="H98" s="216">
        <f t="shared" si="7"/>
        <v>0.36030000000000001</v>
      </c>
      <c r="I98" s="225">
        <v>0</v>
      </c>
      <c r="J98" s="33"/>
      <c r="L98" s="24"/>
      <c r="M98" s="25"/>
      <c r="N98" s="26"/>
    </row>
    <row r="99" spans="1:22" ht="15.75" customHeight="1">
      <c r="A99" s="45"/>
      <c r="B99" s="49" t="s">
        <v>62</v>
      </c>
      <c r="C99" s="69"/>
      <c r="D99" s="122"/>
      <c r="E99" s="69">
        <v>1</v>
      </c>
      <c r="F99" s="69"/>
      <c r="G99" s="69"/>
      <c r="H99" s="69"/>
      <c r="I99" s="53">
        <f>SUM(I84:I85)</f>
        <v>857.67600000000004</v>
      </c>
      <c r="J99" s="33"/>
      <c r="L99" s="24"/>
      <c r="M99" s="25"/>
      <c r="N99" s="26"/>
    </row>
    <row r="100" spans="1:22" ht="15.75" customHeight="1">
      <c r="A100" s="45"/>
      <c r="B100" s="76" t="s">
        <v>95</v>
      </c>
      <c r="C100" s="19"/>
      <c r="D100" s="19"/>
      <c r="E100" s="70"/>
      <c r="F100" s="70"/>
      <c r="G100" s="71"/>
      <c r="H100" s="71"/>
      <c r="I100" s="21">
        <v>0</v>
      </c>
      <c r="J100" s="33"/>
      <c r="L100" s="24"/>
      <c r="M100" s="25"/>
      <c r="N100" s="26"/>
    </row>
    <row r="101" spans="1:22" ht="15.75" customHeight="1">
      <c r="A101" s="123"/>
      <c r="B101" s="73" t="s">
        <v>63</v>
      </c>
      <c r="C101" s="57"/>
      <c r="D101" s="57"/>
      <c r="E101" s="57"/>
      <c r="F101" s="57"/>
      <c r="G101" s="57"/>
      <c r="H101" s="57"/>
      <c r="I101" s="72">
        <f>I82+I99</f>
        <v>67742.959593550011</v>
      </c>
      <c r="J101" s="33"/>
      <c r="L101" s="24"/>
      <c r="M101" s="25"/>
      <c r="N101" s="26"/>
    </row>
    <row r="102" spans="1:22" ht="15.75" customHeight="1">
      <c r="A102" s="242" t="s">
        <v>224</v>
      </c>
      <c r="B102" s="242"/>
      <c r="C102" s="242"/>
      <c r="D102" s="242"/>
      <c r="E102" s="242"/>
      <c r="F102" s="242"/>
      <c r="G102" s="242"/>
      <c r="H102" s="242"/>
      <c r="I102" s="242"/>
      <c r="J102" s="33"/>
      <c r="L102" s="24"/>
      <c r="M102" s="25"/>
      <c r="N102" s="26"/>
    </row>
    <row r="103" spans="1:22" ht="15.75" customHeight="1">
      <c r="A103" s="9"/>
      <c r="B103" s="230" t="s">
        <v>225</v>
      </c>
      <c r="C103" s="230"/>
      <c r="D103" s="230"/>
      <c r="E103" s="230"/>
      <c r="F103" s="230"/>
      <c r="G103" s="230"/>
      <c r="H103" s="190"/>
      <c r="I103" s="4"/>
      <c r="J103" s="33"/>
      <c r="L103" s="24"/>
      <c r="M103" s="25"/>
      <c r="N103" s="26"/>
    </row>
    <row r="104" spans="1:22" ht="15.75" customHeight="1">
      <c r="A104" s="193"/>
      <c r="B104" s="241" t="s">
        <v>6</v>
      </c>
      <c r="C104" s="241"/>
      <c r="D104" s="241"/>
      <c r="E104" s="241"/>
      <c r="F104" s="241"/>
      <c r="G104" s="241"/>
      <c r="H104" s="37"/>
      <c r="I104" s="6"/>
      <c r="J104" s="33"/>
      <c r="K104" s="33"/>
      <c r="L104" s="33"/>
      <c r="M104" s="25"/>
      <c r="N104" s="26"/>
    </row>
    <row r="105" spans="1:22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33"/>
      <c r="K105" s="33"/>
      <c r="L105" s="33"/>
      <c r="M105" s="25"/>
      <c r="N105" s="26"/>
    </row>
    <row r="106" spans="1:22" ht="15.75" customHeight="1">
      <c r="A106" s="254" t="s">
        <v>7</v>
      </c>
      <c r="B106" s="254"/>
      <c r="C106" s="254"/>
      <c r="D106" s="254"/>
      <c r="E106" s="254"/>
      <c r="F106" s="254"/>
      <c r="G106" s="254"/>
      <c r="H106" s="254"/>
      <c r="I106" s="254"/>
      <c r="J106" s="33"/>
      <c r="K106" s="33"/>
      <c r="L106" s="33"/>
    </row>
    <row r="107" spans="1:22" ht="15.75" customHeight="1">
      <c r="A107" s="254" t="s">
        <v>8</v>
      </c>
      <c r="B107" s="254"/>
      <c r="C107" s="254"/>
      <c r="D107" s="254"/>
      <c r="E107" s="254"/>
      <c r="F107" s="254"/>
      <c r="G107" s="254"/>
      <c r="H107" s="254"/>
      <c r="I107" s="254"/>
      <c r="J107" s="33"/>
      <c r="K107" s="33"/>
      <c r="L107" s="33"/>
    </row>
    <row r="108" spans="1:22" ht="15.75" customHeight="1">
      <c r="A108" s="242" t="s">
        <v>9</v>
      </c>
      <c r="B108" s="242"/>
      <c r="C108" s="242"/>
      <c r="D108" s="242"/>
      <c r="E108" s="242"/>
      <c r="F108" s="242"/>
      <c r="G108" s="242"/>
      <c r="H108" s="242"/>
      <c r="I108" s="242"/>
    </row>
    <row r="109" spans="1:22" ht="15.75" customHeight="1">
      <c r="A109" s="189"/>
      <c r="B109" s="189"/>
      <c r="C109" s="189"/>
      <c r="D109" s="189"/>
      <c r="E109" s="189"/>
      <c r="F109" s="189"/>
      <c r="G109" s="189"/>
      <c r="H109" s="189"/>
      <c r="I109" s="189"/>
    </row>
    <row r="110" spans="1:22" ht="15.75" customHeight="1">
      <c r="A110" s="1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8"/>
    </row>
    <row r="111" spans="1:22" ht="15.75" customHeight="1">
      <c r="A111" s="255" t="s">
        <v>10</v>
      </c>
      <c r="B111" s="255"/>
      <c r="C111" s="255"/>
      <c r="D111" s="255"/>
      <c r="E111" s="255"/>
      <c r="F111" s="255"/>
      <c r="G111" s="255"/>
      <c r="H111" s="255"/>
      <c r="I111" s="255"/>
      <c r="J111" s="38"/>
      <c r="K111" s="38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2" ht="15.75" customHeight="1">
      <c r="A112" s="5"/>
      <c r="J112" s="4"/>
      <c r="K112" s="4"/>
      <c r="L112" s="4"/>
      <c r="M112" s="4"/>
      <c r="N112" s="4"/>
      <c r="O112" s="4"/>
      <c r="P112" s="4"/>
      <c r="Q112" s="4"/>
      <c r="S112" s="4"/>
      <c r="T112" s="4"/>
      <c r="U112" s="4"/>
    </row>
    <row r="113" spans="1:21" ht="15.75" customHeight="1">
      <c r="A113" s="242" t="s">
        <v>11</v>
      </c>
      <c r="B113" s="242"/>
      <c r="C113" s="244" t="s">
        <v>123</v>
      </c>
      <c r="D113" s="244"/>
      <c r="E113" s="244"/>
      <c r="F113" s="197"/>
      <c r="I113" s="192"/>
      <c r="J113" s="6"/>
      <c r="K113" s="6"/>
      <c r="L113" s="6"/>
      <c r="M113" s="6"/>
      <c r="N113" s="6"/>
      <c r="O113" s="6"/>
      <c r="P113" s="6"/>
      <c r="Q113" s="6"/>
      <c r="R113" s="240"/>
      <c r="S113" s="240"/>
      <c r="T113" s="240"/>
      <c r="U113" s="240"/>
    </row>
    <row r="114" spans="1:21" ht="15.75" customHeight="1">
      <c r="A114" s="193"/>
      <c r="C114" s="241" t="s">
        <v>12</v>
      </c>
      <c r="D114" s="241"/>
      <c r="E114" s="241"/>
      <c r="F114" s="37"/>
      <c r="I114" s="191" t="s">
        <v>13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5.75" customHeight="1">
      <c r="A115" s="38"/>
      <c r="C115" s="12"/>
      <c r="D115" s="12"/>
      <c r="G115" s="12"/>
      <c r="H115" s="12"/>
    </row>
    <row r="116" spans="1:21" ht="15.75" customHeight="1">
      <c r="A116" s="242" t="s">
        <v>14</v>
      </c>
      <c r="B116" s="242"/>
      <c r="C116" s="243"/>
      <c r="D116" s="243"/>
      <c r="E116" s="243"/>
      <c r="F116" s="198"/>
      <c r="I116" s="192"/>
    </row>
    <row r="117" spans="1:21" ht="15.75" customHeight="1">
      <c r="A117" s="193"/>
      <c r="C117" s="240" t="s">
        <v>12</v>
      </c>
      <c r="D117" s="240"/>
      <c r="E117" s="240"/>
      <c r="F117" s="193"/>
      <c r="I117" s="191" t="s">
        <v>13</v>
      </c>
    </row>
    <row r="118" spans="1:21" ht="15.75" customHeight="1">
      <c r="A118" s="5" t="s">
        <v>15</v>
      </c>
    </row>
    <row r="119" spans="1:21" ht="15.75" customHeight="1">
      <c r="A119" s="253" t="s">
        <v>16</v>
      </c>
      <c r="B119" s="253"/>
      <c r="C119" s="253"/>
      <c r="D119" s="253"/>
      <c r="E119" s="253"/>
      <c r="F119" s="253"/>
      <c r="G119" s="253"/>
      <c r="H119" s="253"/>
      <c r="I119" s="253"/>
    </row>
    <row r="120" spans="1:21" ht="47.25" customHeight="1">
      <c r="A120" s="245" t="s">
        <v>17</v>
      </c>
      <c r="B120" s="245"/>
      <c r="C120" s="245"/>
      <c r="D120" s="245"/>
      <c r="E120" s="245"/>
      <c r="F120" s="245"/>
      <c r="G120" s="245"/>
      <c r="H120" s="245"/>
      <c r="I120" s="245"/>
    </row>
    <row r="121" spans="1:21" ht="31.5" customHeight="1">
      <c r="A121" s="245" t="s">
        <v>18</v>
      </c>
      <c r="B121" s="245"/>
      <c r="C121" s="245"/>
      <c r="D121" s="245"/>
      <c r="E121" s="245"/>
      <c r="F121" s="245"/>
      <c r="G121" s="245"/>
      <c r="H121" s="245"/>
      <c r="I121" s="245"/>
    </row>
    <row r="122" spans="1:21" ht="31.5" customHeight="1">
      <c r="A122" s="245" t="s">
        <v>23</v>
      </c>
      <c r="B122" s="245"/>
      <c r="C122" s="245"/>
      <c r="D122" s="245"/>
      <c r="E122" s="245"/>
      <c r="F122" s="245"/>
      <c r="G122" s="245"/>
      <c r="H122" s="245"/>
      <c r="I122" s="245"/>
    </row>
    <row r="123" spans="1:21" ht="15.75">
      <c r="A123" s="245" t="s">
        <v>22</v>
      </c>
      <c r="B123" s="245"/>
      <c r="C123" s="245"/>
      <c r="D123" s="245"/>
      <c r="E123" s="245"/>
      <c r="F123" s="245"/>
      <c r="G123" s="245"/>
      <c r="H123" s="245"/>
      <c r="I123" s="245"/>
    </row>
  </sheetData>
  <autoFilter ref="I14:I108"/>
  <mergeCells count="30">
    <mergeCell ref="A120:I120"/>
    <mergeCell ref="A121:I121"/>
    <mergeCell ref="A122:I122"/>
    <mergeCell ref="A123:I123"/>
    <mergeCell ref="A29:I29"/>
    <mergeCell ref="A36:I36"/>
    <mergeCell ref="A45:I45"/>
    <mergeCell ref="A57:I57"/>
    <mergeCell ref="A79:I79"/>
    <mergeCell ref="A119:I119"/>
    <mergeCell ref="B104:G104"/>
    <mergeCell ref="A106:I106"/>
    <mergeCell ref="A107:I107"/>
    <mergeCell ref="A108:I108"/>
    <mergeCell ref="A111:I111"/>
    <mergeCell ref="A102:I102"/>
    <mergeCell ref="R113:U113"/>
    <mergeCell ref="C114:E114"/>
    <mergeCell ref="A116:B116"/>
    <mergeCell ref="C116:E116"/>
    <mergeCell ref="C117:E117"/>
    <mergeCell ref="A113:B113"/>
    <mergeCell ref="C113:E113"/>
    <mergeCell ref="B103:G103"/>
    <mergeCell ref="A4:I4"/>
    <mergeCell ref="A5:I5"/>
    <mergeCell ref="A6:I6"/>
    <mergeCell ref="A10:I10"/>
    <mergeCell ref="A12:I12"/>
    <mergeCell ref="A16:I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251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77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42674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31.5" customHeight="1">
      <c r="A30" s="45">
        <v>6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31.5" customHeight="1">
      <c r="A31" s="45">
        <v>7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8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hidden="1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hidden="1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237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9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10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I17+I18+I19+I27+I28+I30+I31+I33+I80+I81</f>
        <v>37960.570490255552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31.5" customHeight="1">
      <c r="A84" s="45">
        <v>11</v>
      </c>
      <c r="B84" s="158" t="s">
        <v>98</v>
      </c>
      <c r="C84" s="187" t="s">
        <v>152</v>
      </c>
      <c r="D84" s="222"/>
      <c r="E84" s="204"/>
      <c r="F84" s="223">
        <v>7</v>
      </c>
      <c r="G84" s="224">
        <v>79.09</v>
      </c>
      <c r="H84" s="16">
        <f>F84*G84/1000</f>
        <v>0.55362999999999996</v>
      </c>
      <c r="I84" s="225">
        <f>G84</f>
        <v>79.09</v>
      </c>
      <c r="J84" s="33"/>
      <c r="L84" s="24"/>
      <c r="M84" s="25"/>
      <c r="N84" s="26"/>
    </row>
    <row r="85" spans="1:14" ht="31.5" customHeight="1">
      <c r="A85" s="45">
        <v>12</v>
      </c>
      <c r="B85" s="158" t="s">
        <v>209</v>
      </c>
      <c r="C85" s="187" t="s">
        <v>45</v>
      </c>
      <c r="D85" s="18"/>
      <c r="E85" s="22"/>
      <c r="F85" s="16">
        <f>4/100</f>
        <v>0.04</v>
      </c>
      <c r="G85" s="16">
        <v>3397.65</v>
      </c>
      <c r="H85" s="216">
        <f t="shared" ref="H85" si="7">G85*F85/1000</f>
        <v>0.135906</v>
      </c>
      <c r="I85" s="225">
        <f>G85*0.01</f>
        <v>33.976500000000001</v>
      </c>
      <c r="J85" s="33"/>
      <c r="L85" s="24"/>
      <c r="M85" s="25"/>
      <c r="N85" s="26"/>
    </row>
    <row r="86" spans="1:14" ht="15.75" customHeight="1">
      <c r="A86" s="45"/>
      <c r="B86" s="49" t="s">
        <v>62</v>
      </c>
      <c r="C86" s="69"/>
      <c r="D86" s="122"/>
      <c r="E86" s="69">
        <v>1</v>
      </c>
      <c r="F86" s="69"/>
      <c r="G86" s="69"/>
      <c r="H86" s="69"/>
      <c r="I86" s="53">
        <f>SUM(I84:I85)</f>
        <v>113.0665</v>
      </c>
      <c r="J86" s="33"/>
      <c r="L86" s="24"/>
      <c r="M86" s="25"/>
      <c r="N86" s="26"/>
    </row>
    <row r="87" spans="1:14" ht="15.75" customHeight="1">
      <c r="A87" s="45"/>
      <c r="B87" s="76" t="s">
        <v>95</v>
      </c>
      <c r="C87" s="19"/>
      <c r="D87" s="19"/>
      <c r="E87" s="70"/>
      <c r="F87" s="70"/>
      <c r="G87" s="71"/>
      <c r="H87" s="71"/>
      <c r="I87" s="21">
        <v>0</v>
      </c>
      <c r="J87" s="33"/>
      <c r="L87" s="24"/>
      <c r="M87" s="25"/>
      <c r="N87" s="26"/>
    </row>
    <row r="88" spans="1:14" ht="15.75" customHeight="1">
      <c r="A88" s="123"/>
      <c r="B88" s="73" t="s">
        <v>63</v>
      </c>
      <c r="C88" s="57"/>
      <c r="D88" s="57"/>
      <c r="E88" s="57"/>
      <c r="F88" s="57"/>
      <c r="G88" s="57"/>
      <c r="H88" s="57"/>
      <c r="I88" s="72">
        <f>I82+I86</f>
        <v>38073.636990255553</v>
      </c>
      <c r="J88" s="33"/>
      <c r="L88" s="24"/>
      <c r="M88" s="25"/>
      <c r="N88" s="26"/>
    </row>
    <row r="89" spans="1:14" ht="15.75" customHeight="1">
      <c r="A89" s="242" t="s">
        <v>252</v>
      </c>
      <c r="B89" s="242"/>
      <c r="C89" s="242"/>
      <c r="D89" s="242"/>
      <c r="E89" s="242"/>
      <c r="F89" s="242"/>
      <c r="G89" s="242"/>
      <c r="H89" s="242"/>
      <c r="I89" s="242"/>
      <c r="J89" s="33"/>
      <c r="L89" s="24"/>
      <c r="M89" s="25"/>
      <c r="N89" s="26"/>
    </row>
    <row r="90" spans="1:14" ht="15.75" customHeight="1">
      <c r="A90" s="9"/>
      <c r="B90" s="230" t="s">
        <v>253</v>
      </c>
      <c r="C90" s="230"/>
      <c r="D90" s="230"/>
      <c r="E90" s="230"/>
      <c r="F90" s="230"/>
      <c r="G90" s="230"/>
      <c r="H90" s="190"/>
      <c r="I90" s="4"/>
      <c r="J90" s="33"/>
      <c r="L90" s="24"/>
      <c r="M90" s="25"/>
      <c r="N90" s="26"/>
    </row>
    <row r="91" spans="1:14" ht="15.75" customHeight="1">
      <c r="A91" s="193"/>
      <c r="B91" s="241" t="s">
        <v>6</v>
      </c>
      <c r="C91" s="241"/>
      <c r="D91" s="241"/>
      <c r="E91" s="241"/>
      <c r="F91" s="241"/>
      <c r="G91" s="241"/>
      <c r="H91" s="37"/>
      <c r="I91" s="6"/>
      <c r="J91" s="33"/>
      <c r="K91" s="33"/>
      <c r="L91" s="33"/>
      <c r="M91" s="25"/>
      <c r="N91" s="26"/>
    </row>
    <row r="92" spans="1:14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33"/>
      <c r="K92" s="33"/>
      <c r="L92" s="33"/>
      <c r="M92" s="25"/>
      <c r="N92" s="26"/>
    </row>
    <row r="93" spans="1:14" ht="15.75" customHeight="1">
      <c r="A93" s="254" t="s">
        <v>7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14" ht="15.75" customHeight="1">
      <c r="A94" s="254" t="s">
        <v>8</v>
      </c>
      <c r="B94" s="254"/>
      <c r="C94" s="254"/>
      <c r="D94" s="254"/>
      <c r="E94" s="254"/>
      <c r="F94" s="254"/>
      <c r="G94" s="254"/>
      <c r="H94" s="254"/>
      <c r="I94" s="254"/>
      <c r="J94" s="33"/>
      <c r="K94" s="33"/>
      <c r="L94" s="33"/>
    </row>
    <row r="95" spans="1:14" ht="15.75" customHeight="1">
      <c r="A95" s="242" t="s">
        <v>9</v>
      </c>
      <c r="B95" s="242"/>
      <c r="C95" s="242"/>
      <c r="D95" s="242"/>
      <c r="E95" s="242"/>
      <c r="F95" s="242"/>
      <c r="G95" s="242"/>
      <c r="H95" s="242"/>
      <c r="I95" s="242"/>
    </row>
    <row r="96" spans="1:14" ht="15.75" customHeight="1">
      <c r="A96" s="189"/>
      <c r="B96" s="189"/>
      <c r="C96" s="189"/>
      <c r="D96" s="189"/>
      <c r="E96" s="189"/>
      <c r="F96" s="189"/>
      <c r="G96" s="189"/>
      <c r="H96" s="189"/>
      <c r="I96" s="189"/>
    </row>
    <row r="97" spans="1:22" ht="15.75" customHeight="1">
      <c r="A97" s="1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8"/>
    </row>
    <row r="98" spans="1:22" ht="15.75" customHeight="1">
      <c r="A98" s="255" t="s">
        <v>10</v>
      </c>
      <c r="B98" s="255"/>
      <c r="C98" s="255"/>
      <c r="D98" s="255"/>
      <c r="E98" s="255"/>
      <c r="F98" s="255"/>
      <c r="G98" s="255"/>
      <c r="H98" s="255"/>
      <c r="I98" s="255"/>
      <c r="J98" s="38"/>
      <c r="K98" s="38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 customHeight="1">
      <c r="A99" s="5"/>
      <c r="J99" s="4"/>
      <c r="K99" s="4"/>
      <c r="L99" s="4"/>
      <c r="M99" s="4"/>
      <c r="N99" s="4"/>
      <c r="O99" s="4"/>
      <c r="P99" s="4"/>
      <c r="Q99" s="4"/>
      <c r="S99" s="4"/>
      <c r="T99" s="4"/>
      <c r="U99" s="4"/>
    </row>
    <row r="100" spans="1:22" ht="15.75" customHeight="1">
      <c r="A100" s="242" t="s">
        <v>11</v>
      </c>
      <c r="B100" s="242"/>
      <c r="C100" s="244" t="s">
        <v>123</v>
      </c>
      <c r="D100" s="244"/>
      <c r="E100" s="244"/>
      <c r="F100" s="197"/>
      <c r="I100" s="192"/>
      <c r="J100" s="6"/>
      <c r="K100" s="6"/>
      <c r="L100" s="6"/>
      <c r="M100" s="6"/>
      <c r="N100" s="6"/>
      <c r="O100" s="6"/>
      <c r="P100" s="6"/>
      <c r="Q100" s="6"/>
      <c r="R100" s="240"/>
      <c r="S100" s="240"/>
      <c r="T100" s="240"/>
      <c r="U100" s="240"/>
    </row>
    <row r="101" spans="1:22" ht="15.75" customHeight="1">
      <c r="A101" s="193"/>
      <c r="C101" s="241" t="s">
        <v>12</v>
      </c>
      <c r="D101" s="241"/>
      <c r="E101" s="241"/>
      <c r="F101" s="37"/>
      <c r="I101" s="191" t="s">
        <v>13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2" ht="15.75" customHeight="1">
      <c r="A102" s="38"/>
      <c r="C102" s="12"/>
      <c r="D102" s="12"/>
      <c r="G102" s="12"/>
      <c r="H102" s="12"/>
    </row>
    <row r="103" spans="1:22" ht="15.75" customHeight="1">
      <c r="A103" s="242" t="s">
        <v>14</v>
      </c>
      <c r="B103" s="242"/>
      <c r="C103" s="243"/>
      <c r="D103" s="243"/>
      <c r="E103" s="243"/>
      <c r="F103" s="198"/>
      <c r="I103" s="192"/>
    </row>
    <row r="104" spans="1:22" ht="15.75" customHeight="1">
      <c r="A104" s="193"/>
      <c r="C104" s="240" t="s">
        <v>12</v>
      </c>
      <c r="D104" s="240"/>
      <c r="E104" s="240"/>
      <c r="F104" s="193"/>
      <c r="I104" s="191" t="s">
        <v>13</v>
      </c>
    </row>
    <row r="105" spans="1:22" ht="15.75" customHeight="1">
      <c r="A105" s="5" t="s">
        <v>15</v>
      </c>
    </row>
    <row r="106" spans="1:22" ht="15.75" customHeight="1">
      <c r="A106" s="253" t="s">
        <v>16</v>
      </c>
      <c r="B106" s="253"/>
      <c r="C106" s="253"/>
      <c r="D106" s="253"/>
      <c r="E106" s="253"/>
      <c r="F106" s="253"/>
      <c r="G106" s="253"/>
      <c r="H106" s="253"/>
      <c r="I106" s="253"/>
    </row>
    <row r="107" spans="1:22" ht="47.25" customHeight="1">
      <c r="A107" s="245" t="s">
        <v>17</v>
      </c>
      <c r="B107" s="245"/>
      <c r="C107" s="245"/>
      <c r="D107" s="245"/>
      <c r="E107" s="245"/>
      <c r="F107" s="245"/>
      <c r="G107" s="245"/>
      <c r="H107" s="245"/>
      <c r="I107" s="245"/>
    </row>
    <row r="108" spans="1:22" ht="31.5" customHeight="1">
      <c r="A108" s="245" t="s">
        <v>18</v>
      </c>
      <c r="B108" s="245"/>
      <c r="C108" s="245"/>
      <c r="D108" s="245"/>
      <c r="E108" s="245"/>
      <c r="F108" s="245"/>
      <c r="G108" s="245"/>
      <c r="H108" s="245"/>
      <c r="I108" s="245"/>
    </row>
    <row r="109" spans="1:22" ht="31.5" customHeight="1">
      <c r="A109" s="245" t="s">
        <v>23</v>
      </c>
      <c r="B109" s="245"/>
      <c r="C109" s="245"/>
      <c r="D109" s="245"/>
      <c r="E109" s="245"/>
      <c r="F109" s="245"/>
      <c r="G109" s="245"/>
      <c r="H109" s="245"/>
      <c r="I109" s="245"/>
    </row>
    <row r="110" spans="1:22" ht="15.75">
      <c r="A110" s="245" t="s">
        <v>22</v>
      </c>
      <c r="B110" s="245"/>
      <c r="C110" s="245"/>
      <c r="D110" s="245"/>
      <c r="E110" s="245"/>
      <c r="F110" s="245"/>
      <c r="G110" s="245"/>
      <c r="H110" s="245"/>
      <c r="I110" s="245"/>
    </row>
  </sheetData>
  <autoFilter ref="I14:I95"/>
  <mergeCells count="30">
    <mergeCell ref="A110:I110"/>
    <mergeCell ref="A100:B100"/>
    <mergeCell ref="C100:E100"/>
    <mergeCell ref="R100:U100"/>
    <mergeCell ref="C101:E101"/>
    <mergeCell ref="A103:B103"/>
    <mergeCell ref="C103:E103"/>
    <mergeCell ref="C104:E104"/>
    <mergeCell ref="A106:I106"/>
    <mergeCell ref="A107:I107"/>
    <mergeCell ref="A108:I108"/>
    <mergeCell ref="A109:I109"/>
    <mergeCell ref="A98:I98"/>
    <mergeCell ref="A29:I29"/>
    <mergeCell ref="A36:I36"/>
    <mergeCell ref="A45:I45"/>
    <mergeCell ref="A57:I57"/>
    <mergeCell ref="A79:I79"/>
    <mergeCell ref="A89:I89"/>
    <mergeCell ref="B90:G90"/>
    <mergeCell ref="B91:G91"/>
    <mergeCell ref="A93:I93"/>
    <mergeCell ref="A94:I94"/>
    <mergeCell ref="A95:I95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87"/>
  <sheetViews>
    <sheetView view="pageLayout" zoomScale="77" zoomScaleNormal="77" zoomScalePageLayoutView="77" workbookViewId="0">
      <selection activeCell="A10" sqref="A10:G10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33.75" customHeight="1">
      <c r="B1" s="51" t="s">
        <v>113</v>
      </c>
      <c r="G1" s="50"/>
      <c r="H1" s="2"/>
      <c r="I1" s="2"/>
      <c r="J1" s="2"/>
      <c r="K1" s="2"/>
    </row>
    <row r="2" spans="1:11" ht="15.75">
      <c r="B2" s="41" t="s">
        <v>78</v>
      </c>
      <c r="H2" s="3"/>
      <c r="I2" s="3"/>
      <c r="J2" s="3"/>
      <c r="K2" s="3"/>
    </row>
    <row r="3" spans="1:11" ht="15.75">
      <c r="B3" s="41"/>
      <c r="H3" s="3"/>
      <c r="I3" s="3"/>
      <c r="J3" s="3"/>
      <c r="K3" s="3"/>
    </row>
    <row r="4" spans="1:11" ht="15.75" customHeight="1">
      <c r="A4" s="231" t="s">
        <v>177</v>
      </c>
      <c r="B4" s="231"/>
      <c r="C4" s="231"/>
      <c r="D4" s="231"/>
      <c r="E4" s="231"/>
      <c r="F4" s="231"/>
      <c r="G4" s="231"/>
      <c r="H4" s="4"/>
      <c r="I4" s="4"/>
      <c r="J4" s="4"/>
    </row>
    <row r="5" spans="1:11" ht="33.75" customHeight="1">
      <c r="A5" s="232" t="s">
        <v>129</v>
      </c>
      <c r="B5" s="232"/>
      <c r="C5" s="232"/>
      <c r="D5" s="232"/>
      <c r="E5" s="232"/>
      <c r="F5" s="232"/>
      <c r="G5" s="232"/>
    </row>
    <row r="6" spans="1:11" ht="15.75">
      <c r="A6" s="3"/>
      <c r="B6" s="233" t="s">
        <v>114</v>
      </c>
      <c r="C6" s="233"/>
      <c r="D6" s="233"/>
      <c r="E6" s="233"/>
      <c r="F6" s="233"/>
      <c r="H6" s="3"/>
      <c r="I6" s="3"/>
      <c r="J6" s="3"/>
      <c r="K6" s="3"/>
    </row>
    <row r="7" spans="1:11" ht="15.75">
      <c r="A7" s="3"/>
      <c r="B7" s="136"/>
      <c r="C7" s="136"/>
      <c r="D7" s="136"/>
      <c r="E7" s="136"/>
      <c r="F7" s="136"/>
      <c r="H7" s="3"/>
      <c r="I7" s="3"/>
      <c r="J7" s="3"/>
      <c r="K7" s="3"/>
    </row>
    <row r="8" spans="1:11" ht="15" customHeight="1">
      <c r="A8" s="3"/>
      <c r="B8" s="34"/>
      <c r="C8" s="34"/>
      <c r="D8" s="34"/>
      <c r="E8" s="34"/>
      <c r="F8" s="34"/>
      <c r="G8" s="52">
        <v>42704</v>
      </c>
      <c r="H8" s="3"/>
      <c r="I8" s="3"/>
      <c r="J8" s="3"/>
      <c r="K8" s="3"/>
    </row>
    <row r="9" spans="1:11" ht="14.25" customHeight="1">
      <c r="B9" s="39"/>
      <c r="C9" s="39"/>
      <c r="D9" s="39"/>
      <c r="E9" s="4"/>
      <c r="F9" s="4"/>
      <c r="H9" s="4"/>
      <c r="I9" s="4"/>
      <c r="J9" s="4"/>
      <c r="K9" s="4"/>
    </row>
    <row r="10" spans="1:11" ht="89.25" customHeight="1">
      <c r="A10" s="235" t="s">
        <v>257</v>
      </c>
      <c r="B10" s="235"/>
      <c r="C10" s="235"/>
      <c r="D10" s="235"/>
      <c r="E10" s="235"/>
      <c r="F10" s="235"/>
      <c r="G10" s="235"/>
      <c r="H10" s="6"/>
      <c r="I10" s="6"/>
      <c r="J10" s="6"/>
      <c r="K10" s="6"/>
    </row>
    <row r="11" spans="1:11" ht="15.75">
      <c r="A11" s="139"/>
      <c r="B11" s="140"/>
      <c r="C11" s="140"/>
      <c r="D11" s="140"/>
      <c r="E11" s="140"/>
      <c r="F11" s="140"/>
      <c r="G11" s="140"/>
      <c r="H11" s="3"/>
      <c r="I11" s="3"/>
      <c r="J11" s="3"/>
      <c r="K11" s="3"/>
    </row>
    <row r="12" spans="1:11" ht="53.25" customHeight="1">
      <c r="A12" s="236" t="s">
        <v>130</v>
      </c>
      <c r="B12" s="236"/>
      <c r="C12" s="236"/>
      <c r="D12" s="236"/>
      <c r="E12" s="236"/>
      <c r="F12" s="236"/>
      <c r="G12" s="236"/>
      <c r="H12" s="3"/>
      <c r="I12" s="3"/>
      <c r="J12" s="3"/>
      <c r="K12" s="3"/>
    </row>
    <row r="13" spans="1:11" ht="16.5" customHeight="1">
      <c r="A13" s="4"/>
      <c r="B13" s="4"/>
      <c r="C13" s="37"/>
      <c r="D13" s="37"/>
      <c r="E13" s="37"/>
      <c r="F13" s="37"/>
      <c r="G13" s="37"/>
      <c r="H13" s="4"/>
    </row>
    <row r="14" spans="1:11" ht="16.5" customHeight="1">
      <c r="A14" s="5"/>
    </row>
    <row r="15" spans="1:11" ht="94.5">
      <c r="A15" s="83" t="s">
        <v>0</v>
      </c>
      <c r="B15" s="83" t="s">
        <v>112</v>
      </c>
      <c r="C15" s="83" t="s">
        <v>1</v>
      </c>
      <c r="D15" s="83" t="s">
        <v>19</v>
      </c>
      <c r="E15" s="83" t="s">
        <v>20</v>
      </c>
      <c r="F15" s="83" t="s">
        <v>24</v>
      </c>
      <c r="G15" s="83" t="s">
        <v>2</v>
      </c>
    </row>
    <row r="16" spans="1:11" ht="15.75">
      <c r="A16" s="124">
        <v>1</v>
      </c>
      <c r="B16" s="124">
        <v>2</v>
      </c>
      <c r="C16" s="124">
        <v>3</v>
      </c>
      <c r="D16" s="141">
        <v>4</v>
      </c>
      <c r="E16" s="124">
        <v>5</v>
      </c>
      <c r="F16" s="124">
        <v>6</v>
      </c>
      <c r="G16" s="124">
        <v>7</v>
      </c>
      <c r="H16" s="7"/>
      <c r="I16" s="7"/>
      <c r="J16" s="7"/>
      <c r="K16" s="7"/>
    </row>
    <row r="17" spans="1:11" ht="20.25" customHeight="1">
      <c r="A17" s="257" t="s">
        <v>3</v>
      </c>
      <c r="B17" s="258"/>
      <c r="C17" s="258"/>
      <c r="D17" s="258"/>
      <c r="E17" s="258"/>
      <c r="F17" s="258"/>
      <c r="G17" s="259"/>
      <c r="H17" s="7"/>
      <c r="I17" s="7"/>
      <c r="J17" s="7"/>
      <c r="K17" s="7"/>
    </row>
    <row r="18" spans="1:11" ht="33" customHeight="1">
      <c r="A18" s="79">
        <v>1</v>
      </c>
      <c r="B18" s="88" t="s">
        <v>115</v>
      </c>
      <c r="C18" s="79" t="s">
        <v>64</v>
      </c>
      <c r="D18" s="79" t="s">
        <v>116</v>
      </c>
      <c r="E18" s="79"/>
      <c r="F18" s="79">
        <v>175.38</v>
      </c>
      <c r="G18" s="79">
        <v>1365.67</v>
      </c>
      <c r="H18" s="7"/>
      <c r="I18" s="7"/>
      <c r="J18" s="7"/>
      <c r="K18" s="7"/>
    </row>
    <row r="19" spans="1:11" ht="32.25" customHeight="1">
      <c r="A19" s="79">
        <v>2</v>
      </c>
      <c r="B19" s="88" t="s">
        <v>133</v>
      </c>
      <c r="C19" s="79" t="s">
        <v>64</v>
      </c>
      <c r="D19" s="79" t="s">
        <v>117</v>
      </c>
      <c r="E19" s="79"/>
      <c r="F19" s="79">
        <v>175.38</v>
      </c>
      <c r="G19" s="104">
        <v>3638.75</v>
      </c>
      <c r="H19" s="7"/>
      <c r="I19" s="7"/>
      <c r="J19" s="7"/>
      <c r="K19" s="7"/>
    </row>
    <row r="20" spans="1:11" ht="32.25" customHeight="1">
      <c r="A20" s="79">
        <v>3</v>
      </c>
      <c r="B20" s="88" t="s">
        <v>134</v>
      </c>
      <c r="C20" s="79" t="s">
        <v>64</v>
      </c>
      <c r="D20" s="79" t="s">
        <v>97</v>
      </c>
      <c r="E20" s="79"/>
      <c r="F20" s="104">
        <v>504.5</v>
      </c>
      <c r="G20" s="79">
        <v>3019.92</v>
      </c>
      <c r="H20" s="7"/>
      <c r="I20" s="7"/>
      <c r="J20" s="7"/>
      <c r="K20" s="7"/>
    </row>
    <row r="21" spans="1:11" ht="19.5" customHeight="1">
      <c r="A21" s="79">
        <v>4</v>
      </c>
      <c r="B21" s="114" t="s">
        <v>25</v>
      </c>
      <c r="C21" s="78" t="s">
        <v>26</v>
      </c>
      <c r="D21" s="79" t="s">
        <v>27</v>
      </c>
      <c r="E21" s="98" t="e">
        <f>#REF!+#REF!+#REF!+#REF!+#REF!+#REF!+'12.16'!E13+#REF!+#REF!+#REF!+#REF!+#REF!</f>
        <v>#REF!</v>
      </c>
      <c r="F21" s="87">
        <v>4.95</v>
      </c>
      <c r="G21" s="81">
        <v>15745.95</v>
      </c>
      <c r="H21" s="7"/>
      <c r="I21" s="7"/>
      <c r="J21" s="7"/>
      <c r="K21" s="7"/>
    </row>
    <row r="22" spans="1:11" ht="21.75" customHeight="1">
      <c r="A22" s="79">
        <v>5</v>
      </c>
      <c r="B22" s="88" t="s">
        <v>80</v>
      </c>
      <c r="C22" s="89" t="s">
        <v>36</v>
      </c>
      <c r="D22" s="90" t="s">
        <v>109</v>
      </c>
      <c r="E22" s="87">
        <v>0</v>
      </c>
      <c r="F22" s="80">
        <v>147.03</v>
      </c>
      <c r="G22" s="87">
        <v>448.25</v>
      </c>
      <c r="H22" s="7"/>
      <c r="I22" s="7"/>
      <c r="J22" s="7"/>
      <c r="K22" s="7"/>
    </row>
    <row r="23" spans="1:11" ht="19.5" customHeight="1">
      <c r="A23" s="257" t="s">
        <v>110</v>
      </c>
      <c r="B23" s="258"/>
      <c r="C23" s="258"/>
      <c r="D23" s="258"/>
      <c r="E23" s="258"/>
      <c r="F23" s="258"/>
      <c r="G23" s="259"/>
      <c r="H23" s="46"/>
      <c r="I23" s="7"/>
      <c r="J23" s="7"/>
      <c r="K23" s="7"/>
    </row>
    <row r="24" spans="1:11" ht="16.5" customHeight="1">
      <c r="A24" s="77"/>
      <c r="B24" s="91" t="s">
        <v>4</v>
      </c>
      <c r="C24" s="77"/>
      <c r="D24" s="77"/>
      <c r="E24" s="98"/>
      <c r="F24" s="86"/>
      <c r="G24" s="126"/>
      <c r="H24" s="32"/>
      <c r="I24" s="7"/>
      <c r="J24" s="7"/>
      <c r="K24" s="7"/>
    </row>
    <row r="25" spans="1:11" ht="33.75" customHeight="1">
      <c r="A25" s="92">
        <v>6</v>
      </c>
      <c r="B25" s="137" t="s">
        <v>29</v>
      </c>
      <c r="C25" s="85" t="s">
        <v>35</v>
      </c>
      <c r="D25" s="79" t="s">
        <v>28</v>
      </c>
      <c r="E25" s="98" t="e">
        <f>#REF!+#REF!+#REF!+#REF!+#REF!+#REF!+'12.16'!E34+#REF!+#REF!+#REF!+#REF!+#REF!</f>
        <v>#REF!</v>
      </c>
      <c r="F25" s="94">
        <v>1527.22</v>
      </c>
      <c r="G25" s="81">
        <v>2033.33</v>
      </c>
      <c r="H25" s="32"/>
      <c r="I25" s="7"/>
      <c r="J25" s="7"/>
      <c r="K25" s="7"/>
    </row>
    <row r="26" spans="1:11" ht="16.5" customHeight="1">
      <c r="A26" s="92">
        <v>7</v>
      </c>
      <c r="B26" s="137" t="s">
        <v>124</v>
      </c>
      <c r="C26" s="85" t="s">
        <v>32</v>
      </c>
      <c r="D26" s="79" t="s">
        <v>97</v>
      </c>
      <c r="E26" s="98" t="e">
        <f>#REF!+#REF!+#REF!+#REF!+#REF!+#REF!+'12.16'!E36+#REF!+#REF!+#REF!+#REF!+#REF!</f>
        <v>#REF!</v>
      </c>
      <c r="F26" s="94">
        <v>2102.71</v>
      </c>
      <c r="G26" s="81">
        <v>2042.33</v>
      </c>
      <c r="H26" s="32"/>
      <c r="I26" s="43"/>
      <c r="J26" s="7"/>
      <c r="K26" s="7"/>
    </row>
    <row r="27" spans="1:11" ht="30.75" customHeight="1">
      <c r="A27" s="92">
        <v>8</v>
      </c>
      <c r="B27" s="137" t="s">
        <v>125</v>
      </c>
      <c r="C27" s="85" t="s">
        <v>32</v>
      </c>
      <c r="D27" s="79" t="s">
        <v>126</v>
      </c>
      <c r="E27" s="98"/>
      <c r="F27" s="94">
        <v>2102.71</v>
      </c>
      <c r="G27" s="81">
        <v>1016.67</v>
      </c>
      <c r="H27" s="32"/>
      <c r="I27" s="43"/>
      <c r="J27" s="7"/>
      <c r="K27" s="7"/>
    </row>
    <row r="28" spans="1:11" ht="50.25" customHeight="1">
      <c r="A28" s="92">
        <v>9</v>
      </c>
      <c r="B28" s="88" t="s">
        <v>107</v>
      </c>
      <c r="C28" s="85" t="s">
        <v>32</v>
      </c>
      <c r="D28" s="79" t="s">
        <v>132</v>
      </c>
      <c r="E28" s="98" t="e">
        <f>#REF!+#REF!+#REF!+#REF!+#REF!+#REF!+'12.16'!E37+#REF!+#REF!+#REF!+#REF!+#REF!</f>
        <v>#REF!</v>
      </c>
      <c r="F28" s="94">
        <v>5803.28</v>
      </c>
      <c r="G28" s="81">
        <v>2266.67</v>
      </c>
      <c r="H28" s="32"/>
      <c r="I28" s="7"/>
      <c r="J28" s="7"/>
      <c r="K28" s="7"/>
    </row>
    <row r="29" spans="1:11" ht="31.5">
      <c r="A29" s="92">
        <v>10</v>
      </c>
      <c r="B29" s="137" t="s">
        <v>127</v>
      </c>
      <c r="C29" s="85" t="s">
        <v>32</v>
      </c>
      <c r="D29" s="79" t="s">
        <v>111</v>
      </c>
      <c r="E29" s="98" t="e">
        <f>#REF!+#REF!+#REF!+#REF!+#REF!+#REF!+'12.16'!E38+#REF!+#REF!+#REF!+#REF!+#REF!</f>
        <v>#REF!</v>
      </c>
      <c r="F29" s="94">
        <v>350.75</v>
      </c>
      <c r="G29" s="81">
        <v>883.33</v>
      </c>
      <c r="H29" s="32"/>
      <c r="I29" s="44"/>
      <c r="J29" s="7"/>
      <c r="K29" s="7"/>
    </row>
    <row r="30" spans="1:11" ht="18.75" customHeight="1">
      <c r="A30" s="92">
        <v>11</v>
      </c>
      <c r="B30" s="137" t="s">
        <v>121</v>
      </c>
      <c r="C30" s="85" t="s">
        <v>32</v>
      </c>
      <c r="D30" s="79" t="s">
        <v>108</v>
      </c>
      <c r="E30" s="81" t="e">
        <f>#REF!+#REF!+#REF!+#REF!+#REF!+#REF!+'12.16'!E39+#REF!+#REF!+#REF!+#REF!+#REF!</f>
        <v>#REF!</v>
      </c>
      <c r="F30" s="94">
        <v>428.7</v>
      </c>
      <c r="G30" s="81">
        <v>312.94</v>
      </c>
      <c r="H30" s="32"/>
      <c r="I30" s="7"/>
      <c r="J30" s="7"/>
      <c r="K30" s="7"/>
    </row>
    <row r="31" spans="1:11" ht="16.5" customHeight="1">
      <c r="A31" s="92">
        <v>12</v>
      </c>
      <c r="B31" s="137" t="s">
        <v>30</v>
      </c>
      <c r="C31" s="78" t="s">
        <v>36</v>
      </c>
      <c r="D31" s="84"/>
      <c r="E31" s="98" t="e">
        <f>#REF!+#REF!+#REF!+#REF!+#REF!+#REF!+'12.16'!E40+#REF!+#REF!+#REF!+#REF!+#REF!</f>
        <v>#REF!</v>
      </c>
      <c r="F31" s="94">
        <v>798</v>
      </c>
      <c r="G31" s="81">
        <v>106.4</v>
      </c>
      <c r="H31" s="32"/>
      <c r="I31" s="7"/>
      <c r="J31" s="7"/>
      <c r="K31" s="7"/>
    </row>
    <row r="32" spans="1:11" ht="15" hidden="1" customHeight="1">
      <c r="A32" s="138"/>
      <c r="B32" s="257" t="s">
        <v>118</v>
      </c>
      <c r="C32" s="258"/>
      <c r="D32" s="258"/>
      <c r="E32" s="258"/>
      <c r="F32" s="258"/>
      <c r="G32" s="259"/>
      <c r="H32" s="47"/>
      <c r="I32" s="7"/>
    </row>
    <row r="33" spans="1:12" ht="22.5" hidden="1" customHeight="1">
      <c r="A33" s="77">
        <v>16</v>
      </c>
      <c r="B33" s="137" t="s">
        <v>37</v>
      </c>
      <c r="C33" s="85" t="s">
        <v>32</v>
      </c>
      <c r="D33" s="79" t="s">
        <v>75</v>
      </c>
      <c r="E33" s="81" t="e">
        <f>#REF!+#REF!+#REF!+#REF!+#REF!+#REF!+'12.16'!E44+#REF!+#REF!+#REF!+#REF!+#REF!</f>
        <v>#REF!</v>
      </c>
      <c r="F33" s="94">
        <v>1098.72</v>
      </c>
      <c r="G33" s="126" t="e">
        <f>#REF!+#REF!+#REF!+#REF!+#REF!+#REF!+'12.16'!G44+#REF!+#REF!+#REF!+#REF!+#REF!</f>
        <v>#REF!</v>
      </c>
      <c r="H33" s="33"/>
    </row>
    <row r="34" spans="1:12" ht="24" hidden="1" customHeight="1">
      <c r="A34" s="77">
        <v>17</v>
      </c>
      <c r="B34" s="137" t="s">
        <v>38</v>
      </c>
      <c r="C34" s="85" t="s">
        <v>39</v>
      </c>
      <c r="D34" s="79" t="s">
        <v>75</v>
      </c>
      <c r="E34" s="81" t="e">
        <f>#REF!+#REF!+#REF!+#REF!+#REF!+#REF!+'12.16'!E45+#REF!+#REF!+#REF!+#REF!+#REF!</f>
        <v>#REF!</v>
      </c>
      <c r="F34" s="94">
        <v>94.18</v>
      </c>
      <c r="G34" s="126" t="e">
        <f>#REF!+#REF!+#REF!+#REF!+#REF!+#REF!+'12.16'!G44+#REF!+#REF!+#REF!+#REF!+#REF!</f>
        <v>#REF!</v>
      </c>
      <c r="H34" s="33"/>
    </row>
    <row r="35" spans="1:12" ht="24" hidden="1" customHeight="1">
      <c r="A35" s="77">
        <v>18</v>
      </c>
      <c r="B35" s="137" t="s">
        <v>40</v>
      </c>
      <c r="C35" s="85" t="s">
        <v>32</v>
      </c>
      <c r="D35" s="79" t="s">
        <v>75</v>
      </c>
      <c r="E35" s="81" t="e">
        <f>#REF!+#REF!+#REF!+#REF!+#REF!+#REF!+'12.16'!E46+#REF!+#REF!+#REF!+#REF!+#REF!</f>
        <v>#REF!</v>
      </c>
      <c r="F35" s="94">
        <v>749.49</v>
      </c>
      <c r="G35" s="126" t="e">
        <f>#REF!+#REF!+#REF!+#REF!+#REF!+#REF!+'12.16'!G45+#REF!+#REF!+#REF!+#REF!+#REF!</f>
        <v>#REF!</v>
      </c>
      <c r="H35" s="33"/>
    </row>
    <row r="36" spans="1:12" ht="24" hidden="1" customHeight="1">
      <c r="A36" s="77">
        <v>19</v>
      </c>
      <c r="B36" s="137" t="s">
        <v>41</v>
      </c>
      <c r="C36" s="85" t="s">
        <v>32</v>
      </c>
      <c r="D36" s="79" t="s">
        <v>75</v>
      </c>
      <c r="E36" s="81" t="e">
        <f>#REF!+#REF!+#REF!+#REF!+#REF!+#REF!+'12.16'!E47+#REF!+#REF!+#REF!+#REF!+#REF!</f>
        <v>#REF!</v>
      </c>
      <c r="F36" s="94">
        <v>749.49</v>
      </c>
      <c r="G36" s="126" t="e">
        <f>#REF!+#REF!+#REF!+#REF!+#REF!+#REF!+'12.16'!G47+#REF!+#REF!+#REF!+#REF!+#REF!</f>
        <v>#REF!</v>
      </c>
      <c r="H36" s="33"/>
    </row>
    <row r="37" spans="1:12" ht="23.25" hidden="1" customHeight="1">
      <c r="A37" s="77">
        <v>20</v>
      </c>
      <c r="B37" s="137" t="s">
        <v>42</v>
      </c>
      <c r="C37" s="85" t="s">
        <v>32</v>
      </c>
      <c r="D37" s="79" t="s">
        <v>75</v>
      </c>
      <c r="E37" s="81" t="e">
        <f>#REF!+#REF!+#REF!+#REF!+#REF!+#REF!+'12.16'!E48+#REF!+#REF!+#REF!+#REF!+#REF!</f>
        <v>#REF!</v>
      </c>
      <c r="F37" s="94">
        <v>784.8</v>
      </c>
      <c r="G37" s="126" t="e">
        <f>#REF!+#REF!+#REF!+#REF!+#REF!+#REF!+'12.16'!G48+#REF!+#REF!+#REF!+#REF!+#REF!</f>
        <v>#REF!</v>
      </c>
      <c r="H37" s="33"/>
    </row>
    <row r="38" spans="1:12" ht="23.25" hidden="1" customHeight="1">
      <c r="A38" s="77">
        <v>21</v>
      </c>
      <c r="B38" s="137" t="s">
        <v>71</v>
      </c>
      <c r="C38" s="85" t="s">
        <v>32</v>
      </c>
      <c r="D38" s="79" t="s">
        <v>75</v>
      </c>
      <c r="E38" s="81" t="e">
        <f>#REF!+#REF!+#REF!+#REF!+#REF!+#REF!+'12.16'!E49+#REF!+#REF!+#REF!+#REF!+#REF!</f>
        <v>#REF!</v>
      </c>
      <c r="F38" s="94">
        <v>1599.61</v>
      </c>
      <c r="G38" s="126" t="e">
        <f>#REF!+#REF!+#REF!+#REF!+#REF!+#REF!+'12.16'!G49+#REF!+#REF!+#REF!+#REF!+#REF!</f>
        <v>#REF!</v>
      </c>
      <c r="H38" s="33"/>
    </row>
    <row r="39" spans="1:12" ht="30.75" hidden="1" customHeight="1">
      <c r="A39" s="77">
        <v>22</v>
      </c>
      <c r="B39" s="137" t="s">
        <v>43</v>
      </c>
      <c r="C39" s="85" t="s">
        <v>32</v>
      </c>
      <c r="D39" s="79" t="s">
        <v>75</v>
      </c>
      <c r="E39" s="81" t="e">
        <f>#REF!+#REF!+#REF!+#REF!+#REF!+#REF!+'12.16'!E50+#REF!+#REF!+#REF!+#REF!+#REF!</f>
        <v>#REF!</v>
      </c>
      <c r="F39" s="94">
        <v>1599.61</v>
      </c>
      <c r="G39" s="126" t="e">
        <f>#REF!+#REF!+#REF!+#REF!+#REF!+#REF!+'12.16'!G50+#REF!+#REF!+#REF!+#REF!+#REF!</f>
        <v>#REF!</v>
      </c>
      <c r="H39" s="33"/>
    </row>
    <row r="40" spans="1:12" ht="30.75" hidden="1" customHeight="1">
      <c r="A40" s="77">
        <v>23</v>
      </c>
      <c r="B40" s="137" t="s">
        <v>44</v>
      </c>
      <c r="C40" s="85" t="s">
        <v>45</v>
      </c>
      <c r="D40" s="79" t="s">
        <v>75</v>
      </c>
      <c r="E40" s="81" t="e">
        <f>#REF!+#REF!+#REF!+#REF!+#REF!+#REF!+'12.16'!E51+#REF!+#REF!+#REF!+#REF!+#REF!</f>
        <v>#REF!</v>
      </c>
      <c r="F40" s="94">
        <v>3599.1</v>
      </c>
      <c r="G40" s="126" t="e">
        <f>#REF!+#REF!+#REF!+#REF!+#REF!+#REF!+'12.16'!G51+#REF!+#REF!+#REF!+#REF!+#REF!</f>
        <v>#REF!</v>
      </c>
      <c r="H40" s="33"/>
      <c r="J40" s="24"/>
      <c r="K40" s="25"/>
      <c r="L40" s="26"/>
    </row>
    <row r="41" spans="1:12" ht="25.5" hidden="1" customHeight="1">
      <c r="A41" s="77">
        <v>24</v>
      </c>
      <c r="B41" s="137" t="s">
        <v>46</v>
      </c>
      <c r="C41" s="85" t="s">
        <v>47</v>
      </c>
      <c r="D41" s="79" t="s">
        <v>75</v>
      </c>
      <c r="E41" s="81" t="e">
        <f>#REF!+#REF!+#REF!+#REF!+#REF!+#REF!+'12.16'!E52+#REF!+#REF!+#REF!+#REF!+#REF!</f>
        <v>#REF!</v>
      </c>
      <c r="F41" s="94">
        <v>7450.14</v>
      </c>
      <c r="G41" s="126" t="e">
        <f>#REF!+#REF!+#REF!+#REF!+#REF!+#REF!+'12.16'!G52+#REF!+#REF!+#REF!+#REF!+#REF!</f>
        <v>#REF!</v>
      </c>
      <c r="H41" s="33"/>
      <c r="J41" s="24"/>
      <c r="K41" s="25"/>
      <c r="L41" s="26"/>
    </row>
    <row r="42" spans="1:12" ht="25.5" hidden="1" customHeight="1">
      <c r="A42" s="77">
        <v>25</v>
      </c>
      <c r="B42" s="127" t="s">
        <v>48</v>
      </c>
      <c r="C42" s="116" t="s">
        <v>34</v>
      </c>
      <c r="D42" s="117" t="s">
        <v>49</v>
      </c>
      <c r="E42" s="81">
        <v>32</v>
      </c>
      <c r="F42" s="94">
        <v>158.66</v>
      </c>
      <c r="G42" s="126">
        <f>E42*F42</f>
        <v>5077.12</v>
      </c>
      <c r="H42" s="33"/>
      <c r="J42" s="24"/>
      <c r="K42" s="25"/>
      <c r="L42" s="26"/>
    </row>
    <row r="43" spans="1:12" ht="16.5" hidden="1" customHeight="1">
      <c r="A43" s="77">
        <v>26</v>
      </c>
      <c r="B43" s="137" t="s">
        <v>50</v>
      </c>
      <c r="C43" s="116" t="s">
        <v>34</v>
      </c>
      <c r="D43" s="79" t="s">
        <v>51</v>
      </c>
      <c r="E43" s="81">
        <v>32</v>
      </c>
      <c r="F43" s="94">
        <v>73.84</v>
      </c>
      <c r="G43" s="126">
        <f>E43*F43</f>
        <v>2362.88</v>
      </c>
      <c r="H43" s="33"/>
      <c r="J43" s="24"/>
      <c r="K43" s="25"/>
      <c r="L43" s="26"/>
    </row>
    <row r="44" spans="1:12" ht="19.5" customHeight="1">
      <c r="A44" s="82"/>
      <c r="B44" s="257" t="s">
        <v>119</v>
      </c>
      <c r="C44" s="258"/>
      <c r="D44" s="258"/>
      <c r="E44" s="258"/>
      <c r="F44" s="258"/>
      <c r="G44" s="259"/>
      <c r="H44" s="48"/>
      <c r="J44" s="24"/>
      <c r="K44" s="25"/>
      <c r="L44" s="26"/>
    </row>
    <row r="45" spans="1:12" ht="20.25" customHeight="1">
      <c r="A45" s="138"/>
      <c r="B45" s="95" t="s">
        <v>52</v>
      </c>
      <c r="C45" s="85"/>
      <c r="D45" s="128"/>
      <c r="E45" s="81"/>
      <c r="F45" s="96"/>
      <c r="G45" s="126"/>
      <c r="H45" s="33"/>
      <c r="J45" s="24"/>
      <c r="K45" s="25"/>
      <c r="L45" s="26"/>
    </row>
    <row r="46" spans="1:12" ht="54.75" customHeight="1">
      <c r="A46" s="77">
        <v>13</v>
      </c>
      <c r="B46" s="168" t="s">
        <v>122</v>
      </c>
      <c r="C46" s="85" t="s">
        <v>64</v>
      </c>
      <c r="D46" s="83" t="s">
        <v>33</v>
      </c>
      <c r="E46" s="81" t="e">
        <f>#REF!+#REF!+#REF!+#REF!+#REF!+#REF!+'12.16'!E73+#REF!+#REF!+#REF!+#REF!+#REF!</f>
        <v>#REF!</v>
      </c>
      <c r="F46" s="94">
        <v>1547.28</v>
      </c>
      <c r="G46" s="81">
        <v>1909.83</v>
      </c>
      <c r="H46" s="33"/>
      <c r="J46" s="24"/>
      <c r="K46" s="25"/>
      <c r="L46" s="26"/>
    </row>
    <row r="47" spans="1:12" ht="14.25" hidden="1" customHeight="1">
      <c r="A47" s="77"/>
      <c r="B47" s="95" t="s">
        <v>53</v>
      </c>
      <c r="C47" s="113"/>
      <c r="D47" s="113"/>
      <c r="E47" s="81"/>
      <c r="F47" s="183"/>
      <c r="G47" s="126"/>
      <c r="H47" s="33"/>
      <c r="J47" s="24"/>
      <c r="K47" s="25"/>
      <c r="L47" s="26"/>
    </row>
    <row r="48" spans="1:12" ht="18.75" hidden="1" customHeight="1">
      <c r="A48" s="77">
        <v>29</v>
      </c>
      <c r="B48" s="168" t="s">
        <v>54</v>
      </c>
      <c r="C48" s="85" t="s">
        <v>64</v>
      </c>
      <c r="D48" s="79" t="s">
        <v>65</v>
      </c>
      <c r="E48" s="81" t="e">
        <f>#REF!+#REF!+#REF!+#REF!+#REF!+#REF!+'12.16'!E75+#REF!+#REF!+#REF!+#REF!+#REF!</f>
        <v>#REF!</v>
      </c>
      <c r="F48" s="79">
        <v>1012.74</v>
      </c>
      <c r="G48" s="126" t="e">
        <f>#REF!+#REF!+#REF!+#REF!+#REF!+#REF!+'12.16'!G75+#REF!+#REF!+#REF!+#REF!+#REF!</f>
        <v>#REF!</v>
      </c>
      <c r="H48" s="33"/>
      <c r="J48" s="24"/>
      <c r="K48" s="25"/>
      <c r="L48" s="26"/>
    </row>
    <row r="49" spans="1:20" ht="15.75" hidden="1" customHeight="1">
      <c r="A49" s="138"/>
      <c r="B49" s="130" t="s">
        <v>66</v>
      </c>
      <c r="C49" s="131"/>
      <c r="D49" s="132"/>
      <c r="E49" s="81"/>
      <c r="F49" s="79"/>
      <c r="G49" s="126" t="e">
        <f>#REF!+#REF!+#REF!+#REF!+#REF!+#REF!+'12.16'!G81+#REF!+#REF!+#REF!+#REF!+#REF!</f>
        <v>#REF!</v>
      </c>
      <c r="H49" s="33"/>
      <c r="J49" s="24"/>
      <c r="K49" s="25"/>
      <c r="L49" s="26"/>
    </row>
    <row r="50" spans="1:20" ht="15.75" hidden="1" customHeight="1">
      <c r="A50" s="129">
        <v>36</v>
      </c>
      <c r="B50" s="168" t="s">
        <v>61</v>
      </c>
      <c r="C50" s="85" t="s">
        <v>67</v>
      </c>
      <c r="D50" s="79" t="s">
        <v>65</v>
      </c>
      <c r="E50" s="81" t="e">
        <f>#REF!+#REF!+#REF!+#REF!+#REF!+#REF!+'12.16'!E82+#REF!+#REF!+#REF!+#REF!+#REF!</f>
        <v>#REF!</v>
      </c>
      <c r="F50" s="79">
        <v>9.32</v>
      </c>
      <c r="G50" s="126" t="e">
        <f>#REF!+#REF!+#REF!+#REF!+#REF!+#REF!+'12.16'!G82+#REF!+#REF!+#REF!+#REF!+#REF!</f>
        <v>#REF!</v>
      </c>
      <c r="H50" s="33"/>
      <c r="J50" s="24"/>
      <c r="K50" s="25"/>
      <c r="L50" s="26"/>
    </row>
    <row r="51" spans="1:20" ht="15.75" customHeight="1">
      <c r="A51" s="129"/>
      <c r="B51" s="181" t="s">
        <v>55</v>
      </c>
      <c r="C51" s="118"/>
      <c r="D51" s="112"/>
      <c r="E51" s="125"/>
      <c r="F51" s="112"/>
      <c r="G51" s="179"/>
      <c r="H51" s="33"/>
      <c r="J51" s="24"/>
      <c r="K51" s="25"/>
      <c r="L51" s="26"/>
    </row>
    <row r="52" spans="1:20" ht="15.75" customHeight="1">
      <c r="A52" s="129">
        <v>14</v>
      </c>
      <c r="B52" s="182" t="s">
        <v>56</v>
      </c>
      <c r="C52" s="99" t="s">
        <v>152</v>
      </c>
      <c r="D52" s="112" t="s">
        <v>28</v>
      </c>
      <c r="E52" s="125"/>
      <c r="F52" s="93">
        <v>222.4</v>
      </c>
      <c r="G52" s="184">
        <v>667.2</v>
      </c>
      <c r="H52" s="33"/>
      <c r="J52" s="24"/>
      <c r="K52" s="25"/>
      <c r="L52" s="26"/>
    </row>
    <row r="53" spans="1:20" ht="20.25" customHeight="1">
      <c r="A53" s="129"/>
      <c r="B53" s="257" t="s">
        <v>120</v>
      </c>
      <c r="C53" s="258"/>
      <c r="D53" s="258"/>
      <c r="E53" s="258"/>
      <c r="F53" s="258"/>
      <c r="G53" s="259"/>
      <c r="H53" s="33"/>
      <c r="J53" s="24"/>
      <c r="K53" s="25"/>
      <c r="L53" s="26"/>
    </row>
    <row r="54" spans="1:20" ht="18.75" customHeight="1">
      <c r="A54" s="129">
        <v>15</v>
      </c>
      <c r="B54" s="169" t="s">
        <v>135</v>
      </c>
      <c r="C54" s="85" t="s">
        <v>68</v>
      </c>
      <c r="D54" s="83" t="s">
        <v>69</v>
      </c>
      <c r="E54" s="81" t="e">
        <f>#REF!+#REF!+#REF!+#REF!+#REF!+#REF!+'12.16'!E86+#REF!+#REF!+#REF!+#REF!+#REF!</f>
        <v>#REF!</v>
      </c>
      <c r="F54" s="134">
        <v>2.1</v>
      </c>
      <c r="G54" s="81">
        <v>6680.08</v>
      </c>
      <c r="H54" s="30" t="e">
        <f>G50+G54</f>
        <v>#REF!</v>
      </c>
      <c r="J54" s="24">
        <f>6846.6/3934.8/12</f>
        <v>0.14500101657009251</v>
      </c>
      <c r="K54" s="25"/>
      <c r="L54" s="26"/>
    </row>
    <row r="55" spans="1:20" ht="47.25">
      <c r="A55" s="79">
        <v>16</v>
      </c>
      <c r="B55" s="100" t="s">
        <v>94</v>
      </c>
      <c r="C55" s="85" t="s">
        <v>68</v>
      </c>
      <c r="D55" s="79" t="s">
        <v>69</v>
      </c>
      <c r="E55" s="83"/>
      <c r="F55" s="93">
        <v>1.63</v>
      </c>
      <c r="G55" s="87">
        <v>5185.03</v>
      </c>
      <c r="H55" s="31" t="e">
        <f>H23+H32+H44+H54</f>
        <v>#REF!</v>
      </c>
      <c r="J55" s="42"/>
    </row>
    <row r="56" spans="1:20" ht="15.75">
      <c r="A56" s="82"/>
      <c r="B56" s="101" t="s">
        <v>99</v>
      </c>
      <c r="C56" s="77"/>
      <c r="D56" s="83"/>
      <c r="E56" s="83"/>
      <c r="F56" s="81"/>
      <c r="G56" s="102">
        <f>SUM(G18+G19+G20+G21+G22+G25+G26+G27+G28+G29+G30+G31+G46+G52+G54+G55)</f>
        <v>47322.350000000006</v>
      </c>
    </row>
    <row r="57" spans="1:20" ht="29.25" customHeight="1">
      <c r="A57" s="129"/>
      <c r="B57" s="133" t="s">
        <v>74</v>
      </c>
      <c r="C57" s="133"/>
      <c r="D57" s="133"/>
      <c r="E57" s="83"/>
      <c r="F57" s="81"/>
      <c r="G57" s="81"/>
    </row>
    <row r="58" spans="1:20" ht="29.25" customHeight="1">
      <c r="A58" s="129">
        <v>17</v>
      </c>
      <c r="B58" s="103" t="s">
        <v>162</v>
      </c>
      <c r="C58" s="185" t="s">
        <v>163</v>
      </c>
      <c r="D58" s="133"/>
      <c r="E58" s="83"/>
      <c r="F58" s="93">
        <v>195.95</v>
      </c>
      <c r="G58" s="81">
        <v>195.95</v>
      </c>
    </row>
    <row r="59" spans="1:20" ht="48" customHeight="1">
      <c r="A59" s="129">
        <v>18</v>
      </c>
      <c r="B59" s="103" t="s">
        <v>171</v>
      </c>
      <c r="C59" s="188" t="s">
        <v>172</v>
      </c>
      <c r="D59" s="133"/>
      <c r="E59" s="83"/>
      <c r="F59" s="93">
        <v>51.39</v>
      </c>
      <c r="G59" s="81">
        <v>51.39</v>
      </c>
    </row>
    <row r="60" spans="1:20" ht="20.25" customHeight="1">
      <c r="A60" s="129">
        <v>19</v>
      </c>
      <c r="B60" s="115" t="s">
        <v>131</v>
      </c>
      <c r="C60" s="135" t="s">
        <v>128</v>
      </c>
      <c r="D60" s="133"/>
      <c r="E60" s="83"/>
      <c r="F60" s="81">
        <v>3009.29</v>
      </c>
      <c r="G60" s="81">
        <v>361.11</v>
      </c>
    </row>
    <row r="61" spans="1:20" ht="18.75" customHeight="1">
      <c r="A61" s="79"/>
      <c r="B61" s="169" t="s">
        <v>62</v>
      </c>
      <c r="C61" s="105"/>
      <c r="D61" s="106"/>
      <c r="E61" s="105">
        <v>1</v>
      </c>
      <c r="F61" s="105"/>
      <c r="G61" s="102">
        <f>SUM(G58+G59+G60)</f>
        <v>608.45000000000005</v>
      </c>
    </row>
    <row r="62" spans="1:20" ht="18" customHeight="1">
      <c r="A62" s="79"/>
      <c r="B62" s="114" t="s">
        <v>95</v>
      </c>
      <c r="C62" s="83"/>
      <c r="D62" s="83"/>
      <c r="E62" s="107"/>
      <c r="F62" s="108"/>
      <c r="G62" s="109">
        <v>0</v>
      </c>
    </row>
    <row r="63" spans="1:20" ht="15.75">
      <c r="A63" s="29"/>
      <c r="B63" s="110" t="s">
        <v>63</v>
      </c>
      <c r="C63" s="97"/>
      <c r="D63" s="97"/>
      <c r="E63" s="97"/>
      <c r="F63" s="97"/>
      <c r="G63" s="111">
        <f>G56+G61</f>
        <v>47930.8</v>
      </c>
    </row>
    <row r="64" spans="1:20" ht="18" customHeight="1">
      <c r="A64" s="242" t="s">
        <v>173</v>
      </c>
      <c r="B64" s="242"/>
      <c r="C64" s="242"/>
      <c r="D64" s="242"/>
      <c r="E64" s="242"/>
      <c r="F64" s="242"/>
      <c r="G64" s="24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8"/>
    </row>
    <row r="65" spans="1:19" ht="15.75" customHeight="1">
      <c r="A65" s="9" t="s">
        <v>5</v>
      </c>
      <c r="B65" s="230" t="s">
        <v>174</v>
      </c>
      <c r="C65" s="230"/>
      <c r="D65" s="230"/>
      <c r="E65" s="230"/>
      <c r="F65" s="230"/>
      <c r="G65" s="4"/>
      <c r="H65" s="38"/>
      <c r="I65" s="38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>
      <c r="A66" s="40"/>
      <c r="B66" s="256" t="s">
        <v>6</v>
      </c>
      <c r="C66" s="256"/>
      <c r="D66" s="256"/>
      <c r="E66" s="256"/>
      <c r="F66" s="256"/>
      <c r="G66" s="6"/>
      <c r="H66" s="6"/>
      <c r="I66" s="6"/>
      <c r="J66" s="6"/>
      <c r="K66" s="6"/>
      <c r="L66" s="6"/>
      <c r="M66" s="6"/>
      <c r="N66" s="6"/>
      <c r="O66" s="6"/>
      <c r="P66" s="240"/>
      <c r="Q66" s="240"/>
      <c r="R66" s="240"/>
      <c r="S66" s="240"/>
    </row>
    <row r="67" spans="1:1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.75">
      <c r="A68" s="254" t="s">
        <v>7</v>
      </c>
      <c r="B68" s="254"/>
      <c r="C68" s="254"/>
      <c r="D68" s="254"/>
      <c r="E68" s="254"/>
      <c r="F68" s="254"/>
      <c r="G68" s="254"/>
    </row>
    <row r="69" spans="1:19" ht="15.75">
      <c r="A69" s="254" t="s">
        <v>8</v>
      </c>
      <c r="B69" s="254"/>
      <c r="C69" s="254"/>
      <c r="D69" s="254"/>
      <c r="E69" s="254"/>
      <c r="F69" s="254"/>
      <c r="G69" s="254"/>
    </row>
    <row r="70" spans="1:19" ht="15.75">
      <c r="A70" s="242" t="s">
        <v>9</v>
      </c>
      <c r="B70" s="242"/>
      <c r="C70" s="242"/>
      <c r="D70" s="242"/>
      <c r="E70" s="242"/>
      <c r="F70" s="242"/>
      <c r="G70" s="242"/>
    </row>
    <row r="71" spans="1:19" ht="23.25" customHeight="1">
      <c r="A71" s="142"/>
      <c r="B71" s="142"/>
      <c r="C71" s="142"/>
      <c r="D71" s="142"/>
      <c r="E71" s="142"/>
      <c r="F71" s="142"/>
      <c r="G71" s="142"/>
    </row>
    <row r="72" spans="1:19" ht="23.25" customHeight="1">
      <c r="A72" s="11"/>
    </row>
    <row r="73" spans="1:19" ht="15.75">
      <c r="A73" s="255" t="s">
        <v>10</v>
      </c>
      <c r="B73" s="255"/>
      <c r="C73" s="255"/>
      <c r="D73" s="255"/>
      <c r="E73" s="255"/>
      <c r="F73" s="255"/>
      <c r="G73" s="255"/>
    </row>
    <row r="74" spans="1:19" ht="15.75">
      <c r="A74" s="5"/>
    </row>
    <row r="75" spans="1:19" ht="15.75">
      <c r="A75" s="242" t="s">
        <v>11</v>
      </c>
      <c r="B75" s="242"/>
      <c r="C75" s="244" t="s">
        <v>123</v>
      </c>
      <c r="D75" s="244"/>
      <c r="E75" s="244"/>
      <c r="G75" s="35"/>
    </row>
    <row r="76" spans="1:19">
      <c r="A76" s="40"/>
      <c r="C76" s="241" t="s">
        <v>12</v>
      </c>
      <c r="D76" s="241"/>
      <c r="E76" s="241"/>
      <c r="G76" s="36" t="s">
        <v>13</v>
      </c>
    </row>
    <row r="77" spans="1:19" ht="15.75">
      <c r="A77" s="38"/>
      <c r="C77" s="12"/>
      <c r="D77" s="12"/>
      <c r="F77" s="12"/>
    </row>
    <row r="78" spans="1:19" ht="15.75">
      <c r="A78" s="242" t="s">
        <v>14</v>
      </c>
      <c r="B78" s="242"/>
      <c r="C78" s="243"/>
      <c r="D78" s="243"/>
      <c r="E78" s="243"/>
      <c r="G78" s="35"/>
    </row>
    <row r="79" spans="1:19">
      <c r="A79" s="40"/>
      <c r="C79" s="240" t="s">
        <v>12</v>
      </c>
      <c r="D79" s="240"/>
      <c r="E79" s="240"/>
      <c r="G79" s="36" t="s">
        <v>13</v>
      </c>
    </row>
    <row r="80" spans="1:19" ht="15.75">
      <c r="A80" s="5" t="s">
        <v>15</v>
      </c>
    </row>
    <row r="81" spans="1:7">
      <c r="A81" s="253" t="s">
        <v>16</v>
      </c>
      <c r="B81" s="253"/>
      <c r="C81" s="253"/>
      <c r="D81" s="253"/>
      <c r="E81" s="253"/>
      <c r="F81" s="253"/>
      <c r="G81" s="253"/>
    </row>
    <row r="82" spans="1:7" ht="45" customHeight="1">
      <c r="A82" s="245" t="s">
        <v>17</v>
      </c>
      <c r="B82" s="245"/>
      <c r="C82" s="245"/>
      <c r="D82" s="245"/>
      <c r="E82" s="245"/>
      <c r="F82" s="245"/>
      <c r="G82" s="245"/>
    </row>
    <row r="83" spans="1:7" ht="28.5" customHeight="1">
      <c r="A83" s="245" t="s">
        <v>18</v>
      </c>
      <c r="B83" s="245"/>
      <c r="C83" s="245"/>
      <c r="D83" s="245"/>
      <c r="E83" s="245"/>
      <c r="F83" s="245"/>
      <c r="G83" s="245"/>
    </row>
    <row r="84" spans="1:7" ht="27" customHeight="1">
      <c r="A84" s="245" t="s">
        <v>23</v>
      </c>
      <c r="B84" s="245"/>
      <c r="C84" s="245"/>
      <c r="D84" s="245"/>
      <c r="E84" s="245"/>
      <c r="F84" s="245"/>
      <c r="G84" s="245"/>
    </row>
    <row r="85" spans="1:7" ht="15" customHeight="1">
      <c r="A85" s="245" t="s">
        <v>22</v>
      </c>
      <c r="B85" s="245"/>
      <c r="C85" s="245"/>
      <c r="D85" s="245"/>
      <c r="E85" s="245"/>
      <c r="F85" s="245"/>
      <c r="G85" s="245"/>
    </row>
    <row r="87" spans="1:7" ht="27.75" customHeight="1">
      <c r="A87" s="13" t="s">
        <v>21</v>
      </c>
      <c r="B87" s="13"/>
      <c r="C87" s="13"/>
      <c r="D87" s="13"/>
      <c r="E87" s="13"/>
      <c r="F87" s="13"/>
    </row>
  </sheetData>
  <autoFilter ref="G15:G62"/>
  <mergeCells count="29">
    <mergeCell ref="A81:G81"/>
    <mergeCell ref="A82:G82"/>
    <mergeCell ref="A83:G83"/>
    <mergeCell ref="A84:G84"/>
    <mergeCell ref="A85:G85"/>
    <mergeCell ref="A64:G64"/>
    <mergeCell ref="A17:G17"/>
    <mergeCell ref="A23:G23"/>
    <mergeCell ref="B32:G32"/>
    <mergeCell ref="B44:G44"/>
    <mergeCell ref="B53:G53"/>
    <mergeCell ref="B65:F65"/>
    <mergeCell ref="C76:E76"/>
    <mergeCell ref="A78:B78"/>
    <mergeCell ref="C78:E78"/>
    <mergeCell ref="C79:E79"/>
    <mergeCell ref="B66:F66"/>
    <mergeCell ref="A75:B75"/>
    <mergeCell ref="C75:E75"/>
    <mergeCell ref="P66:S66"/>
    <mergeCell ref="A68:G68"/>
    <mergeCell ref="A69:G69"/>
    <mergeCell ref="A70:G70"/>
    <mergeCell ref="A73:G73"/>
    <mergeCell ref="A4:G4"/>
    <mergeCell ref="A5:G5"/>
    <mergeCell ref="B6:F6"/>
    <mergeCell ref="A10:G10"/>
    <mergeCell ref="A12:G12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4"/>
  <sheetViews>
    <sheetView workbookViewId="0">
      <selection activeCell="A10" sqref="A10:G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B1" s="51" t="s">
        <v>113</v>
      </c>
      <c r="G1" s="50"/>
    </row>
    <row r="2" spans="1:11" ht="15.75" customHeight="1">
      <c r="B2" s="41" t="s">
        <v>78</v>
      </c>
      <c r="H2" s="1"/>
      <c r="I2" s="1"/>
      <c r="J2" s="1"/>
      <c r="K2" s="1"/>
    </row>
    <row r="3" spans="1:11" ht="15.75" customHeight="1">
      <c r="B3" s="41"/>
      <c r="H3" s="2"/>
      <c r="I3" s="2"/>
      <c r="J3" s="2"/>
      <c r="K3" s="2"/>
    </row>
    <row r="4" spans="1:11" ht="18.75">
      <c r="A4" s="231" t="s">
        <v>136</v>
      </c>
      <c r="B4" s="231"/>
      <c r="C4" s="231"/>
      <c r="D4" s="231"/>
      <c r="E4" s="231"/>
      <c r="F4" s="231"/>
      <c r="G4" s="231"/>
      <c r="H4" s="3"/>
      <c r="I4" s="3"/>
      <c r="J4" s="3"/>
      <c r="K4" s="3"/>
    </row>
    <row r="5" spans="1:11" ht="33.75" customHeight="1">
      <c r="A5" s="232" t="s">
        <v>137</v>
      </c>
      <c r="B5" s="232"/>
      <c r="C5" s="232"/>
      <c r="D5" s="232"/>
      <c r="E5" s="232"/>
      <c r="F5" s="232"/>
      <c r="G5" s="232"/>
      <c r="H5" s="4"/>
      <c r="I5" s="4"/>
      <c r="J5" s="4"/>
    </row>
    <row r="6" spans="1:11" ht="15.75" customHeight="1">
      <c r="A6" s="233" t="s">
        <v>138</v>
      </c>
      <c r="B6" s="234"/>
      <c r="C6" s="234"/>
      <c r="D6" s="234"/>
      <c r="E6" s="234"/>
      <c r="F6" s="234"/>
      <c r="G6" s="234"/>
    </row>
    <row r="7" spans="1:11" ht="15.75">
      <c r="A7" s="3"/>
      <c r="B7" s="147"/>
      <c r="C7" s="147"/>
      <c r="D7" s="147"/>
      <c r="E7" s="147"/>
      <c r="F7" s="147"/>
      <c r="H7" s="3"/>
      <c r="I7" s="3"/>
      <c r="J7" s="3"/>
      <c r="K7" s="3"/>
    </row>
    <row r="8" spans="1:11" ht="15.75">
      <c r="A8" s="3"/>
      <c r="B8" s="147"/>
      <c r="C8" s="147"/>
      <c r="D8" s="147"/>
      <c r="E8" s="147"/>
      <c r="F8" s="147"/>
      <c r="G8" s="52">
        <v>42735</v>
      </c>
      <c r="H8" s="3"/>
      <c r="I8" s="3"/>
      <c r="J8" s="3"/>
      <c r="K8" s="3"/>
    </row>
    <row r="9" spans="1:11" ht="15.75">
      <c r="B9" s="144"/>
      <c r="C9" s="144"/>
      <c r="D9" s="144"/>
      <c r="E9" s="4"/>
      <c r="F9" s="4"/>
      <c r="H9" s="4"/>
      <c r="I9" s="4"/>
      <c r="J9" s="4"/>
      <c r="K9" s="4"/>
    </row>
    <row r="10" spans="1:11" ht="78.75" customHeight="1">
      <c r="A10" s="235" t="s">
        <v>256</v>
      </c>
      <c r="B10" s="235"/>
      <c r="C10" s="235"/>
      <c r="D10" s="235"/>
      <c r="E10" s="235"/>
      <c r="F10" s="235"/>
      <c r="G10" s="235"/>
      <c r="H10" s="260"/>
      <c r="I10" s="260"/>
      <c r="J10" s="6"/>
      <c r="K10" s="6"/>
    </row>
    <row r="11" spans="1:11" ht="15.75">
      <c r="A11" s="139"/>
      <c r="B11" s="140"/>
      <c r="C11" s="140"/>
      <c r="D11" s="140"/>
      <c r="E11" s="140"/>
      <c r="F11" s="140"/>
      <c r="G11" s="140"/>
      <c r="H11" s="3"/>
      <c r="I11" s="3"/>
      <c r="J11" s="3"/>
      <c r="K11" s="3"/>
    </row>
    <row r="12" spans="1:11" ht="47.25" customHeight="1">
      <c r="A12" s="236" t="s">
        <v>139</v>
      </c>
      <c r="B12" s="236"/>
      <c r="C12" s="236"/>
      <c r="D12" s="236"/>
      <c r="E12" s="236"/>
      <c r="F12" s="236"/>
      <c r="G12" s="236"/>
      <c r="H12" s="3"/>
      <c r="I12" s="3"/>
      <c r="J12" s="3"/>
      <c r="K12" s="3"/>
    </row>
    <row r="13" spans="1:11" ht="15.75">
      <c r="A13" s="5"/>
    </row>
    <row r="14" spans="1:11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 t="s">
        <v>24</v>
      </c>
      <c r="G14" s="19" t="s">
        <v>2</v>
      </c>
    </row>
    <row r="15" spans="1:11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>
        <v>5</v>
      </c>
      <c r="G15" s="150">
        <v>6</v>
      </c>
      <c r="H15" s="7"/>
      <c r="I15" s="7"/>
      <c r="J15" s="7"/>
      <c r="K15" s="7"/>
    </row>
    <row r="16" spans="1:11" ht="15" customHeight="1">
      <c r="A16" s="237" t="s">
        <v>3</v>
      </c>
      <c r="B16" s="238"/>
      <c r="C16" s="238"/>
      <c r="D16" s="238"/>
      <c r="E16" s="238"/>
      <c r="F16" s="238"/>
      <c r="G16" s="239"/>
      <c r="H16" s="7"/>
      <c r="I16" s="7"/>
      <c r="J16" s="7"/>
      <c r="K16" s="7"/>
    </row>
    <row r="17" spans="1:11" ht="15.75" customHeight="1">
      <c r="A17" s="45">
        <v>1</v>
      </c>
      <c r="B17" s="55" t="s">
        <v>115</v>
      </c>
      <c r="C17" s="67" t="s">
        <v>141</v>
      </c>
      <c r="D17" s="55" t="s">
        <v>164</v>
      </c>
      <c r="E17" s="45"/>
      <c r="F17" s="54">
        <v>175.38</v>
      </c>
      <c r="G17" s="152">
        <v>1365.68</v>
      </c>
      <c r="H17" s="7"/>
      <c r="I17" s="7"/>
      <c r="J17" s="7"/>
      <c r="K17" s="7"/>
    </row>
    <row r="18" spans="1:11" ht="15.75" customHeight="1">
      <c r="A18" s="45">
        <v>2</v>
      </c>
      <c r="B18" s="55" t="s">
        <v>133</v>
      </c>
      <c r="C18" s="67" t="s">
        <v>141</v>
      </c>
      <c r="D18" s="55" t="s">
        <v>165</v>
      </c>
      <c r="E18" s="45"/>
      <c r="F18" s="54">
        <v>175.38</v>
      </c>
      <c r="G18" s="152">
        <v>3638.78</v>
      </c>
      <c r="H18" s="7"/>
      <c r="I18" s="7"/>
      <c r="J18" s="7"/>
      <c r="K18" s="7"/>
    </row>
    <row r="19" spans="1:11" ht="15.75" customHeight="1">
      <c r="A19" s="45">
        <v>3</v>
      </c>
      <c r="B19" s="55" t="s">
        <v>134</v>
      </c>
      <c r="C19" s="67" t="s">
        <v>141</v>
      </c>
      <c r="D19" s="55" t="s">
        <v>166</v>
      </c>
      <c r="E19" s="45"/>
      <c r="F19" s="54">
        <v>504.5</v>
      </c>
      <c r="G19" s="152">
        <v>3019.94</v>
      </c>
      <c r="H19" s="32"/>
      <c r="I19" s="7"/>
      <c r="J19" s="7"/>
      <c r="K19" s="7"/>
    </row>
    <row r="20" spans="1:11" ht="15" hidden="1" customHeight="1">
      <c r="A20" s="45"/>
      <c r="B20" s="55" t="s">
        <v>142</v>
      </c>
      <c r="C20" s="67" t="s">
        <v>143</v>
      </c>
      <c r="D20" s="173" t="s">
        <v>144</v>
      </c>
      <c r="E20" s="45"/>
      <c r="F20" s="54">
        <v>170.16</v>
      </c>
      <c r="G20" s="152">
        <v>0</v>
      </c>
      <c r="H20" s="32"/>
      <c r="I20" s="7"/>
      <c r="J20" s="7"/>
      <c r="K20" s="7"/>
    </row>
    <row r="21" spans="1:11" ht="15" hidden="1" customHeight="1">
      <c r="A21" s="45"/>
      <c r="B21" s="55" t="s">
        <v>145</v>
      </c>
      <c r="C21" s="67" t="s">
        <v>141</v>
      </c>
      <c r="D21" s="173" t="s">
        <v>65</v>
      </c>
      <c r="E21" s="45"/>
      <c r="F21" s="54">
        <v>217.88</v>
      </c>
      <c r="G21" s="152">
        <v>0</v>
      </c>
      <c r="H21" s="32"/>
      <c r="I21" s="7"/>
      <c r="J21" s="7"/>
      <c r="K21" s="7"/>
    </row>
    <row r="22" spans="1:11" ht="15" hidden="1" customHeight="1">
      <c r="A22" s="45"/>
      <c r="B22" s="55" t="s">
        <v>146</v>
      </c>
      <c r="C22" s="67" t="s">
        <v>141</v>
      </c>
      <c r="D22" s="173" t="s">
        <v>65</v>
      </c>
      <c r="E22" s="45"/>
      <c r="F22" s="54">
        <v>203.5</v>
      </c>
      <c r="G22" s="152">
        <v>0</v>
      </c>
      <c r="H22" s="32"/>
      <c r="I22" s="7"/>
      <c r="J22" s="7"/>
      <c r="K22" s="7"/>
    </row>
    <row r="23" spans="1:11" ht="15" hidden="1" customHeight="1">
      <c r="A23" s="45"/>
      <c r="B23" s="55" t="s">
        <v>147</v>
      </c>
      <c r="C23" s="67" t="s">
        <v>64</v>
      </c>
      <c r="D23" s="173" t="s">
        <v>144</v>
      </c>
      <c r="E23" s="45"/>
      <c r="F23" s="54">
        <v>269.26</v>
      </c>
      <c r="G23" s="152">
        <v>0</v>
      </c>
      <c r="H23" s="32"/>
      <c r="I23" s="7"/>
      <c r="J23" s="7"/>
      <c r="K23" s="7"/>
    </row>
    <row r="24" spans="1:11" ht="15" hidden="1" customHeight="1">
      <c r="A24" s="45"/>
      <c r="B24" s="55" t="s">
        <v>148</v>
      </c>
      <c r="C24" s="67" t="s">
        <v>64</v>
      </c>
      <c r="D24" s="173" t="s">
        <v>144</v>
      </c>
      <c r="E24" s="45"/>
      <c r="F24" s="54">
        <v>44.29</v>
      </c>
      <c r="G24" s="152">
        <v>0</v>
      </c>
      <c r="H24" s="32"/>
      <c r="I24" s="7"/>
      <c r="J24" s="7"/>
      <c r="K24" s="7"/>
    </row>
    <row r="25" spans="1:11" ht="15" hidden="1" customHeight="1">
      <c r="A25" s="45"/>
      <c r="B25" s="55" t="s">
        <v>149</v>
      </c>
      <c r="C25" s="67" t="s">
        <v>64</v>
      </c>
      <c r="D25" s="174" t="s">
        <v>144</v>
      </c>
      <c r="E25" s="45"/>
      <c r="F25" s="54">
        <v>389.72</v>
      </c>
      <c r="G25" s="152">
        <v>0</v>
      </c>
      <c r="H25" s="32"/>
      <c r="I25" s="7"/>
      <c r="J25" s="7"/>
      <c r="K25" s="7"/>
    </row>
    <row r="26" spans="1:11" ht="15" hidden="1" customHeight="1">
      <c r="A26" s="45"/>
      <c r="B26" s="55" t="s">
        <v>150</v>
      </c>
      <c r="C26" s="67" t="s">
        <v>64</v>
      </c>
      <c r="D26" s="173" t="s">
        <v>144</v>
      </c>
      <c r="E26" s="45"/>
      <c r="F26" s="54">
        <v>520.79999999999995</v>
      </c>
      <c r="G26" s="152">
        <v>0</v>
      </c>
      <c r="H26" s="32"/>
      <c r="I26" s="7"/>
      <c r="J26" s="7"/>
      <c r="K26" s="7"/>
    </row>
    <row r="27" spans="1:11" ht="15" customHeight="1">
      <c r="A27" s="45">
        <v>4</v>
      </c>
      <c r="B27" s="76" t="s">
        <v>25</v>
      </c>
      <c r="C27" s="14" t="s">
        <v>26</v>
      </c>
      <c r="D27" s="18" t="s">
        <v>27</v>
      </c>
      <c r="E27" s="15" t="e">
        <f>#REF!+#REF!+#REF!+#REF!+#REF!+#REF!+'12.16'!E13+#REF!+#REF!+#REF!+#REF!+#REF!</f>
        <v>#REF!</v>
      </c>
      <c r="F27" s="16">
        <v>4.95</v>
      </c>
      <c r="G27" s="22">
        <v>15745.95</v>
      </c>
      <c r="H27" s="32"/>
      <c r="I27" s="7"/>
      <c r="J27" s="7"/>
      <c r="K27" s="7"/>
    </row>
    <row r="28" spans="1:11" ht="16.5" customHeight="1">
      <c r="A28" s="45">
        <v>5</v>
      </c>
      <c r="B28" s="55" t="s">
        <v>80</v>
      </c>
      <c r="C28" s="67" t="s">
        <v>36</v>
      </c>
      <c r="D28" s="55" t="s">
        <v>109</v>
      </c>
      <c r="E28" s="16">
        <v>0</v>
      </c>
      <c r="F28" s="54">
        <v>147.03</v>
      </c>
      <c r="G28" s="16">
        <v>447.22</v>
      </c>
      <c r="H28" s="32"/>
      <c r="I28" s="7"/>
      <c r="J28" s="7"/>
      <c r="K28" s="7"/>
    </row>
    <row r="29" spans="1:11" ht="15.75" customHeight="1">
      <c r="A29" s="237" t="s">
        <v>110</v>
      </c>
      <c r="B29" s="238"/>
      <c r="C29" s="238"/>
      <c r="D29" s="238"/>
      <c r="E29" s="238"/>
      <c r="F29" s="238"/>
      <c r="G29" s="239"/>
      <c r="H29" s="32"/>
      <c r="I29" s="7"/>
      <c r="J29" s="7"/>
      <c r="K29" s="7"/>
    </row>
    <row r="30" spans="1:11" ht="13.5" customHeight="1">
      <c r="A30" s="68"/>
      <c r="B30" s="74" t="s">
        <v>4</v>
      </c>
      <c r="C30" s="68"/>
      <c r="D30" s="68"/>
      <c r="E30" s="15"/>
      <c r="F30" s="17"/>
      <c r="G30" s="153"/>
      <c r="H30" s="32"/>
      <c r="I30" s="7"/>
      <c r="J30" s="7"/>
      <c r="K30" s="7"/>
    </row>
    <row r="31" spans="1:11" ht="15" customHeight="1">
      <c r="A31" s="56">
        <v>6</v>
      </c>
      <c r="B31" s="18" t="s">
        <v>29</v>
      </c>
      <c r="C31" s="20" t="s">
        <v>35</v>
      </c>
      <c r="D31" s="18" t="s">
        <v>82</v>
      </c>
      <c r="E31" s="15" t="e">
        <f>#REF!+#REF!+#REF!+#REF!+#REF!+#REF!+'12.16'!E34+#REF!+#REF!+#REF!+#REF!+#REF!</f>
        <v>#REF!</v>
      </c>
      <c r="F31" s="23">
        <v>1527.22</v>
      </c>
      <c r="G31" s="22">
        <v>2036.29</v>
      </c>
      <c r="H31" s="32"/>
      <c r="I31" s="7"/>
      <c r="J31" s="7"/>
      <c r="K31" s="7"/>
    </row>
    <row r="32" spans="1:11" ht="15" customHeight="1">
      <c r="A32" s="56">
        <v>7</v>
      </c>
      <c r="B32" s="18" t="s">
        <v>124</v>
      </c>
      <c r="C32" s="20" t="s">
        <v>32</v>
      </c>
      <c r="D32" s="18" t="s">
        <v>97</v>
      </c>
      <c r="E32" s="15" t="e">
        <f>#REF!+#REF!+#REF!+#REF!+#REF!+#REF!+'12.16'!E36+#REF!+#REF!+#REF!+#REF!+#REF!</f>
        <v>#REF!</v>
      </c>
      <c r="F32" s="23">
        <v>2102.71</v>
      </c>
      <c r="G32" s="22">
        <v>2042.4</v>
      </c>
      <c r="H32" s="32"/>
      <c r="I32" s="7"/>
      <c r="J32" s="7"/>
      <c r="K32" s="7"/>
    </row>
    <row r="33" spans="1:11" ht="15" customHeight="1">
      <c r="A33" s="56">
        <v>8</v>
      </c>
      <c r="B33" s="18" t="s">
        <v>125</v>
      </c>
      <c r="C33" s="20" t="s">
        <v>32</v>
      </c>
      <c r="D33" s="18" t="s">
        <v>126</v>
      </c>
      <c r="E33" s="15"/>
      <c r="F33" s="23">
        <v>2102.71</v>
      </c>
      <c r="G33" s="22">
        <v>1023.28</v>
      </c>
      <c r="H33" s="32"/>
      <c r="I33" s="7"/>
      <c r="J33" s="7"/>
      <c r="K33" s="7"/>
    </row>
    <row r="34" spans="1:11" ht="31.5" customHeight="1">
      <c r="A34" s="56">
        <v>9</v>
      </c>
      <c r="B34" s="18" t="s">
        <v>127</v>
      </c>
      <c r="C34" s="20" t="s">
        <v>32</v>
      </c>
      <c r="D34" s="18" t="s">
        <v>111</v>
      </c>
      <c r="E34" s="15" t="e">
        <f>#REF!+#REF!+#REF!+#REF!+#REF!+#REF!+'12.16'!E38+#REF!+#REF!+#REF!+#REF!+#REF!</f>
        <v>#REF!</v>
      </c>
      <c r="F34" s="23">
        <v>350.75</v>
      </c>
      <c r="G34" s="22">
        <v>881.91</v>
      </c>
      <c r="H34" s="32"/>
      <c r="I34" s="7"/>
      <c r="J34" s="7"/>
      <c r="K34" s="7"/>
    </row>
    <row r="35" spans="1:11" ht="47.25" customHeight="1">
      <c r="A35" s="56">
        <v>10</v>
      </c>
      <c r="B35" s="55" t="s">
        <v>107</v>
      </c>
      <c r="C35" s="20" t="s">
        <v>32</v>
      </c>
      <c r="D35" s="18" t="s">
        <v>132</v>
      </c>
      <c r="E35" s="15" t="e">
        <f>#REF!+#REF!+#REF!+#REF!+#REF!+#REF!+'12.16'!E37+#REF!+#REF!+#REF!+#REF!+#REF!</f>
        <v>#REF!</v>
      </c>
      <c r="F35" s="23">
        <v>5803.28</v>
      </c>
      <c r="G35" s="22">
        <v>2259.33</v>
      </c>
      <c r="H35" s="32"/>
      <c r="I35" s="7"/>
      <c r="J35" s="7"/>
      <c r="K35" s="7"/>
    </row>
    <row r="36" spans="1:11" ht="15.75" customHeight="1">
      <c r="A36" s="56">
        <v>11</v>
      </c>
      <c r="B36" s="18" t="s">
        <v>121</v>
      </c>
      <c r="C36" s="20" t="s">
        <v>32</v>
      </c>
      <c r="D36" s="18" t="s">
        <v>108</v>
      </c>
      <c r="E36" s="22" t="e">
        <f>#REF!+#REF!+#REF!+#REF!+#REF!+#REF!+'12.16'!E39+#REF!+#REF!+#REF!+#REF!+#REF!</f>
        <v>#REF!</v>
      </c>
      <c r="F36" s="23">
        <v>428.7</v>
      </c>
      <c r="G36" s="22">
        <v>312.94</v>
      </c>
      <c r="H36" s="32"/>
      <c r="I36" s="7"/>
      <c r="J36" s="7"/>
      <c r="K36" s="7"/>
    </row>
    <row r="37" spans="1:11" ht="15.75" customHeight="1">
      <c r="A37" s="56">
        <v>12</v>
      </c>
      <c r="B37" s="18" t="s">
        <v>30</v>
      </c>
      <c r="C37" s="14" t="s">
        <v>36</v>
      </c>
      <c r="D37" s="149"/>
      <c r="E37" s="15" t="e">
        <f>#REF!+#REF!+#REF!+#REF!+#REF!+#REF!+'12.16'!E40+#REF!+#REF!+#REF!+#REF!+#REF!</f>
        <v>#REF!</v>
      </c>
      <c r="F37" s="23">
        <v>798</v>
      </c>
      <c r="G37" s="22">
        <v>106.4</v>
      </c>
      <c r="H37" s="32"/>
      <c r="I37" s="7"/>
      <c r="J37" s="7"/>
      <c r="K37" s="7"/>
    </row>
    <row r="38" spans="1:11" ht="15.75" customHeight="1">
      <c r="A38" s="154"/>
      <c r="B38" s="237" t="s">
        <v>118</v>
      </c>
      <c r="C38" s="238"/>
      <c r="D38" s="238"/>
      <c r="E38" s="238"/>
      <c r="F38" s="238"/>
      <c r="G38" s="239"/>
      <c r="H38" s="32"/>
      <c r="I38" s="7"/>
      <c r="J38" s="7"/>
      <c r="K38" s="7"/>
    </row>
    <row r="39" spans="1:11" ht="31.5" hidden="1" customHeight="1">
      <c r="A39" s="68">
        <v>16</v>
      </c>
      <c r="B39" s="18" t="s">
        <v>37</v>
      </c>
      <c r="C39" s="20" t="s">
        <v>32</v>
      </c>
      <c r="D39" s="18" t="s">
        <v>75</v>
      </c>
      <c r="E39" s="22" t="e">
        <f>#REF!+#REF!+#REF!+#REF!+#REF!+#REF!+'12.16'!E44+#REF!+#REF!+#REF!+#REF!+#REF!</f>
        <v>#REF!</v>
      </c>
      <c r="F39" s="58">
        <v>910.17</v>
      </c>
      <c r="G39" s="22">
        <v>0</v>
      </c>
      <c r="H39" s="32"/>
      <c r="I39" s="7"/>
      <c r="J39" s="7"/>
      <c r="K39" s="7"/>
    </row>
    <row r="40" spans="1:11" ht="31.5" hidden="1" customHeight="1">
      <c r="A40" s="68">
        <v>17</v>
      </c>
      <c r="B40" s="55" t="s">
        <v>40</v>
      </c>
      <c r="C40" s="67" t="s">
        <v>151</v>
      </c>
      <c r="D40" s="18" t="s">
        <v>75</v>
      </c>
      <c r="E40" s="22" t="e">
        <f>#REF!+#REF!+#REF!+#REF!+#REF!+#REF!+'12.16'!E45+#REF!+#REF!+#REF!+#REF!+#REF!</f>
        <v>#REF!</v>
      </c>
      <c r="F40" s="58">
        <v>579.48</v>
      </c>
      <c r="G40" s="22">
        <v>0</v>
      </c>
      <c r="H40" s="32"/>
      <c r="I40" s="7"/>
      <c r="J40" s="7"/>
      <c r="K40" s="7"/>
    </row>
    <row r="41" spans="1:11" ht="31.5" hidden="1" customHeight="1">
      <c r="A41" s="68">
        <v>18</v>
      </c>
      <c r="B41" s="55" t="s">
        <v>41</v>
      </c>
      <c r="C41" s="67" t="s">
        <v>151</v>
      </c>
      <c r="D41" s="18" t="s">
        <v>75</v>
      </c>
      <c r="E41" s="22" t="e">
        <f>#REF!+#REF!+#REF!+#REF!+#REF!+#REF!+'12.16'!E46+#REF!+#REF!+#REF!+#REF!+#REF!</f>
        <v>#REF!</v>
      </c>
      <c r="F41" s="58">
        <v>579.48</v>
      </c>
      <c r="G41" s="22">
        <v>0</v>
      </c>
      <c r="H41" s="32"/>
      <c r="I41" s="7"/>
      <c r="J41" s="7"/>
      <c r="K41" s="7"/>
    </row>
    <row r="42" spans="1:11" ht="31.5" hidden="1" customHeight="1">
      <c r="A42" s="68">
        <v>19</v>
      </c>
      <c r="B42" s="55" t="s">
        <v>42</v>
      </c>
      <c r="C42" s="67" t="s">
        <v>151</v>
      </c>
      <c r="D42" s="18" t="s">
        <v>75</v>
      </c>
      <c r="E42" s="22" t="e">
        <f>#REF!+#REF!+#REF!+#REF!+#REF!+#REF!+'12.16'!E47+#REF!+#REF!+#REF!+#REF!+#REF!</f>
        <v>#REF!</v>
      </c>
      <c r="F42" s="58">
        <v>606.77</v>
      </c>
      <c r="G42" s="22">
        <v>0</v>
      </c>
      <c r="H42" s="32"/>
      <c r="I42" s="7"/>
      <c r="J42" s="7"/>
      <c r="K42" s="7"/>
    </row>
    <row r="43" spans="1:11" ht="31.5" hidden="1" customHeight="1">
      <c r="A43" s="68">
        <v>20</v>
      </c>
      <c r="B43" s="55" t="s">
        <v>38</v>
      </c>
      <c r="C43" s="67" t="s">
        <v>39</v>
      </c>
      <c r="D43" s="18" t="s">
        <v>75</v>
      </c>
      <c r="E43" s="22" t="e">
        <f>#REF!+#REF!+#REF!+#REF!+#REF!+#REF!+'12.16'!E48+#REF!+#REF!+#REF!+#REF!+#REF!</f>
        <v>#REF!</v>
      </c>
      <c r="F43" s="58">
        <v>72.81</v>
      </c>
      <c r="G43" s="22">
        <v>0</v>
      </c>
      <c r="H43" s="32"/>
      <c r="I43" s="7"/>
    </row>
    <row r="44" spans="1:11" ht="31.5" customHeight="1">
      <c r="A44" s="68">
        <v>13</v>
      </c>
      <c r="B44" s="18" t="s">
        <v>71</v>
      </c>
      <c r="C44" s="20" t="s">
        <v>32</v>
      </c>
      <c r="D44" s="18" t="s">
        <v>75</v>
      </c>
      <c r="E44" s="22" t="e">
        <f>#REF!+#REF!+#REF!+#REF!+#REF!+#REF!+'12.16'!E49+#REF!+#REF!+#REF!+#REF!+#REF!</f>
        <v>#REF!</v>
      </c>
      <c r="F44" s="58">
        <v>1213.55</v>
      </c>
      <c r="G44" s="22">
        <v>1081.76</v>
      </c>
      <c r="H44" s="33"/>
    </row>
    <row r="45" spans="1:11" ht="31.5" hidden="1" customHeight="1">
      <c r="A45" s="68">
        <v>22</v>
      </c>
      <c r="B45" s="18" t="s">
        <v>43</v>
      </c>
      <c r="C45" s="20" t="s">
        <v>32</v>
      </c>
      <c r="D45" s="18" t="s">
        <v>75</v>
      </c>
      <c r="E45" s="22" t="e">
        <f>#REF!+#REF!+#REF!+#REF!+#REF!+#REF!+'12.16'!E50+#REF!+#REF!+#REF!+#REF!+#REF!</f>
        <v>#REF!</v>
      </c>
      <c r="F45" s="58">
        <v>1213.55</v>
      </c>
      <c r="G45" s="22">
        <v>0</v>
      </c>
      <c r="H45" s="33"/>
    </row>
    <row r="46" spans="1:11" ht="31.5" hidden="1" customHeight="1">
      <c r="A46" s="68">
        <v>23</v>
      </c>
      <c r="B46" s="18" t="s">
        <v>44</v>
      </c>
      <c r="C46" s="20" t="s">
        <v>45</v>
      </c>
      <c r="D46" s="18" t="s">
        <v>75</v>
      </c>
      <c r="E46" s="22" t="e">
        <f>#REF!+#REF!+#REF!+#REF!+#REF!+#REF!+'12.16'!E51+#REF!+#REF!+#REF!+#REF!+#REF!</f>
        <v>#REF!</v>
      </c>
      <c r="F46" s="58">
        <v>2730.49</v>
      </c>
      <c r="G46" s="22">
        <v>0</v>
      </c>
      <c r="H46" s="33"/>
    </row>
    <row r="47" spans="1:11" ht="31.5" hidden="1" customHeight="1">
      <c r="A47" s="68">
        <v>24</v>
      </c>
      <c r="B47" s="18" t="s">
        <v>46</v>
      </c>
      <c r="C47" s="20" t="s">
        <v>47</v>
      </c>
      <c r="D47" s="18" t="s">
        <v>75</v>
      </c>
      <c r="E47" s="22" t="e">
        <f>#REF!+#REF!+#REF!+#REF!+#REF!+#REF!+'12.16'!E52+#REF!+#REF!+#REF!+#REF!+#REF!</f>
        <v>#REF!</v>
      </c>
      <c r="F47" s="58">
        <v>5652.13</v>
      </c>
      <c r="G47" s="22">
        <v>0</v>
      </c>
      <c r="H47" s="33"/>
    </row>
    <row r="48" spans="1:11" ht="15.75" hidden="1" customHeight="1">
      <c r="A48" s="68">
        <v>25</v>
      </c>
      <c r="B48" s="27" t="s">
        <v>48</v>
      </c>
      <c r="C48" s="28" t="s">
        <v>34</v>
      </c>
      <c r="D48" s="27" t="s">
        <v>49</v>
      </c>
      <c r="E48" s="22">
        <v>32</v>
      </c>
      <c r="F48" s="58">
        <v>141.12</v>
      </c>
      <c r="G48" s="153">
        <f>E48*F48</f>
        <v>4515.84</v>
      </c>
      <c r="H48" s="33"/>
    </row>
    <row r="49" spans="1:12" ht="15.75" hidden="1" customHeight="1">
      <c r="A49" s="68">
        <v>26</v>
      </c>
      <c r="B49" s="18" t="s">
        <v>50</v>
      </c>
      <c r="C49" s="28" t="s">
        <v>34</v>
      </c>
      <c r="D49" s="18" t="s">
        <v>51</v>
      </c>
      <c r="E49" s="22">
        <v>32</v>
      </c>
      <c r="F49" s="59">
        <v>65.67</v>
      </c>
      <c r="G49" s="153">
        <f>E49*F49</f>
        <v>2101.44</v>
      </c>
      <c r="H49" s="33"/>
    </row>
    <row r="50" spans="1:12" ht="15.75" customHeight="1">
      <c r="A50" s="120"/>
      <c r="B50" s="237" t="s">
        <v>119</v>
      </c>
      <c r="C50" s="238"/>
      <c r="D50" s="238"/>
      <c r="E50" s="238"/>
      <c r="F50" s="238"/>
      <c r="G50" s="239"/>
      <c r="H50" s="33"/>
    </row>
    <row r="51" spans="1:12" ht="15.75" customHeight="1">
      <c r="A51" s="154"/>
      <c r="B51" s="148" t="s">
        <v>52</v>
      </c>
      <c r="C51" s="20"/>
      <c r="D51" s="170"/>
      <c r="E51" s="22"/>
      <c r="F51" s="45"/>
      <c r="G51" s="153"/>
      <c r="H51" s="33"/>
      <c r="J51" s="24"/>
      <c r="K51" s="25"/>
      <c r="L51" s="26"/>
    </row>
    <row r="52" spans="1:12" ht="47.25" customHeight="1">
      <c r="A52" s="68">
        <v>14</v>
      </c>
      <c r="B52" s="18" t="s">
        <v>122</v>
      </c>
      <c r="C52" s="20" t="s">
        <v>64</v>
      </c>
      <c r="D52" s="160" t="s">
        <v>33</v>
      </c>
      <c r="E52" s="22" t="e">
        <f>#REF!+#REF!+#REF!+#REF!+#REF!+#REF!+'12.16'!E73+#REF!+#REF!+#REF!+#REF!+#REF!</f>
        <v>#REF!</v>
      </c>
      <c r="F52" s="23">
        <v>1547.28</v>
      </c>
      <c r="G52" s="22">
        <v>1909.81</v>
      </c>
      <c r="H52" s="33"/>
      <c r="J52" s="24"/>
      <c r="K52" s="25"/>
      <c r="L52" s="26"/>
    </row>
    <row r="53" spans="1:12" ht="14.25" hidden="1" customHeight="1">
      <c r="A53" s="68"/>
      <c r="B53" s="148" t="s">
        <v>53</v>
      </c>
      <c r="C53" s="66"/>
      <c r="D53" s="171"/>
      <c r="E53" s="22"/>
      <c r="F53" s="172"/>
      <c r="G53" s="153"/>
      <c r="H53" s="33"/>
      <c r="J53" s="24"/>
      <c r="K53" s="25"/>
      <c r="L53" s="26"/>
    </row>
    <row r="54" spans="1:12" ht="16.5" hidden="1" customHeight="1">
      <c r="A54" s="68">
        <v>29</v>
      </c>
      <c r="B54" s="18" t="s">
        <v>54</v>
      </c>
      <c r="C54" s="20" t="s">
        <v>64</v>
      </c>
      <c r="D54" s="18" t="s">
        <v>65</v>
      </c>
      <c r="E54" s="22" t="e">
        <f>#REF!+#REF!+#REF!+#REF!+#REF!+#REF!+'12.16'!E75+#REF!+#REF!+#REF!+#REF!+#REF!</f>
        <v>#REF!</v>
      </c>
      <c r="F54" s="45">
        <v>747.3</v>
      </c>
      <c r="G54" s="22">
        <v>0</v>
      </c>
      <c r="H54" s="33"/>
      <c r="J54" s="24"/>
      <c r="K54" s="25"/>
      <c r="L54" s="26"/>
    </row>
    <row r="55" spans="1:12" ht="16.5" hidden="1" customHeight="1">
      <c r="A55" s="159"/>
      <c r="B55" s="175" t="s">
        <v>55</v>
      </c>
      <c r="C55" s="119"/>
      <c r="D55" s="176"/>
      <c r="E55" s="22"/>
      <c r="F55" s="45"/>
      <c r="G55" s="22"/>
      <c r="H55" s="33"/>
      <c r="J55" s="24"/>
      <c r="K55" s="25"/>
      <c r="L55" s="26"/>
    </row>
    <row r="56" spans="1:12" ht="16.5" hidden="1" customHeight="1">
      <c r="A56" s="159"/>
      <c r="B56" s="177" t="s">
        <v>56</v>
      </c>
      <c r="C56" s="62" t="s">
        <v>152</v>
      </c>
      <c r="D56" s="18" t="s">
        <v>82</v>
      </c>
      <c r="E56" s="22"/>
      <c r="F56" s="58">
        <v>222.4</v>
      </c>
      <c r="G56" s="22">
        <v>0</v>
      </c>
      <c r="H56" s="33"/>
      <c r="J56" s="24"/>
      <c r="K56" s="25"/>
      <c r="L56" s="26"/>
    </row>
    <row r="57" spans="1:12" ht="16.5" hidden="1" customHeight="1">
      <c r="A57" s="159"/>
      <c r="B57" s="177" t="s">
        <v>57</v>
      </c>
      <c r="C57" s="62" t="s">
        <v>152</v>
      </c>
      <c r="D57" s="18" t="s">
        <v>82</v>
      </c>
      <c r="E57" s="22"/>
      <c r="F57" s="58">
        <v>76.25</v>
      </c>
      <c r="G57" s="22">
        <v>0</v>
      </c>
      <c r="H57" s="33"/>
      <c r="J57" s="24"/>
      <c r="K57" s="25"/>
      <c r="L57" s="26"/>
    </row>
    <row r="58" spans="1:12" ht="16.5" hidden="1" customHeight="1">
      <c r="A58" s="159"/>
      <c r="B58" s="177" t="s">
        <v>58</v>
      </c>
      <c r="C58" s="64" t="s">
        <v>153</v>
      </c>
      <c r="D58" s="61" t="s">
        <v>65</v>
      </c>
      <c r="E58" s="22"/>
      <c r="F58" s="58">
        <v>212.15</v>
      </c>
      <c r="G58" s="22">
        <v>0</v>
      </c>
      <c r="H58" s="33"/>
      <c r="J58" s="24"/>
      <c r="K58" s="25"/>
      <c r="L58" s="26"/>
    </row>
    <row r="59" spans="1:12" ht="16.5" hidden="1" customHeight="1">
      <c r="A59" s="159"/>
      <c r="B59" s="177" t="s">
        <v>59</v>
      </c>
      <c r="C59" s="62" t="s">
        <v>154</v>
      </c>
      <c r="D59" s="61"/>
      <c r="E59" s="22"/>
      <c r="F59" s="58">
        <v>165.21</v>
      </c>
      <c r="G59" s="22">
        <v>0</v>
      </c>
      <c r="H59" s="33"/>
      <c r="J59" s="24"/>
      <c r="K59" s="25"/>
      <c r="L59" s="26"/>
    </row>
    <row r="60" spans="1:12" ht="16.5" hidden="1" customHeight="1">
      <c r="A60" s="159"/>
      <c r="B60" s="177" t="s">
        <v>60</v>
      </c>
      <c r="C60" s="62" t="s">
        <v>93</v>
      </c>
      <c r="D60" s="61" t="s">
        <v>65</v>
      </c>
      <c r="E60" s="22"/>
      <c r="F60" s="58">
        <v>2074.63</v>
      </c>
      <c r="G60" s="22">
        <v>0</v>
      </c>
      <c r="H60" s="33"/>
      <c r="J60" s="24"/>
      <c r="K60" s="25"/>
      <c r="L60" s="26"/>
    </row>
    <row r="61" spans="1:12" ht="16.5" hidden="1" customHeight="1">
      <c r="A61" s="159"/>
      <c r="B61" s="121" t="s">
        <v>155</v>
      </c>
      <c r="C61" s="62" t="s">
        <v>36</v>
      </c>
      <c r="D61" s="61"/>
      <c r="E61" s="22"/>
      <c r="F61" s="58">
        <v>42.67</v>
      </c>
      <c r="G61" s="22">
        <v>0</v>
      </c>
      <c r="H61" s="33"/>
      <c r="J61" s="24"/>
      <c r="K61" s="25"/>
      <c r="L61" s="26"/>
    </row>
    <row r="62" spans="1:12" ht="16.5" hidden="1" customHeight="1">
      <c r="A62" s="159"/>
      <c r="B62" s="121" t="s">
        <v>156</v>
      </c>
      <c r="C62" s="62" t="s">
        <v>36</v>
      </c>
      <c r="D62" s="61"/>
      <c r="E62" s="22"/>
      <c r="F62" s="58">
        <v>39.81</v>
      </c>
      <c r="G62" s="22">
        <v>0</v>
      </c>
      <c r="H62" s="33"/>
      <c r="J62" s="24"/>
      <c r="K62" s="25"/>
      <c r="L62" s="26"/>
    </row>
    <row r="63" spans="1:12" ht="16.5" hidden="1" customHeight="1">
      <c r="A63" s="159"/>
      <c r="B63" s="61" t="s">
        <v>72</v>
      </c>
      <c r="C63" s="62" t="s">
        <v>73</v>
      </c>
      <c r="D63" s="61" t="s">
        <v>65</v>
      </c>
      <c r="E63" s="22"/>
      <c r="F63" s="58">
        <v>49.88</v>
      </c>
      <c r="G63" s="22">
        <v>0</v>
      </c>
      <c r="H63" s="33"/>
      <c r="J63" s="24"/>
      <c r="K63" s="25"/>
      <c r="L63" s="26"/>
    </row>
    <row r="64" spans="1:12" ht="17.25" hidden="1" customHeight="1">
      <c r="A64" s="120"/>
      <c r="B64" s="148" t="s">
        <v>157</v>
      </c>
      <c r="C64" s="148"/>
      <c r="D64" s="148"/>
      <c r="E64" s="148"/>
      <c r="F64" s="148"/>
      <c r="G64" s="22"/>
      <c r="H64" s="33"/>
      <c r="J64" s="24"/>
      <c r="K64" s="25"/>
      <c r="L64" s="26"/>
    </row>
    <row r="65" spans="1:12" ht="15" hidden="1" customHeight="1">
      <c r="A65" s="45">
        <v>36</v>
      </c>
      <c r="B65" s="161" t="s">
        <v>158</v>
      </c>
      <c r="C65" s="162"/>
      <c r="D65" s="163" t="s">
        <v>65</v>
      </c>
      <c r="E65" s="164">
        <v>0</v>
      </c>
      <c r="F65" s="60">
        <v>21433.599999999999</v>
      </c>
      <c r="G65" s="22">
        <v>0</v>
      </c>
      <c r="H65" s="33"/>
      <c r="J65" s="24"/>
      <c r="K65" s="25"/>
      <c r="L65" s="26"/>
    </row>
    <row r="66" spans="1:12" ht="15" hidden="1" customHeight="1">
      <c r="A66" s="155"/>
      <c r="B66" s="74" t="s">
        <v>87</v>
      </c>
      <c r="C66" s="62"/>
      <c r="D66" s="165"/>
      <c r="E66" s="166"/>
      <c r="F66" s="178"/>
      <c r="G66" s="167"/>
      <c r="H66" s="33"/>
      <c r="J66" s="24"/>
      <c r="K66" s="25"/>
      <c r="L66" s="26"/>
    </row>
    <row r="67" spans="1:12" ht="15" hidden="1" customHeight="1">
      <c r="A67" s="155"/>
      <c r="B67" s="61" t="s">
        <v>88</v>
      </c>
      <c r="C67" s="62" t="s">
        <v>90</v>
      </c>
      <c r="D67" s="18" t="s">
        <v>82</v>
      </c>
      <c r="E67" s="166"/>
      <c r="F67" s="58">
        <v>501.62</v>
      </c>
      <c r="G67" s="167">
        <v>0</v>
      </c>
      <c r="H67" s="33"/>
      <c r="J67" s="24"/>
      <c r="K67" s="25"/>
      <c r="L67" s="26"/>
    </row>
    <row r="68" spans="1:12" ht="15" hidden="1" customHeight="1">
      <c r="A68" s="155"/>
      <c r="B68" s="61" t="s">
        <v>89</v>
      </c>
      <c r="C68" s="62" t="s">
        <v>34</v>
      </c>
      <c r="D68" s="18" t="s">
        <v>82</v>
      </c>
      <c r="E68" s="166"/>
      <c r="F68" s="58">
        <v>852.99</v>
      </c>
      <c r="G68" s="167">
        <v>0</v>
      </c>
      <c r="H68" s="33"/>
      <c r="J68" s="24"/>
      <c r="K68" s="25"/>
      <c r="L68" s="26"/>
    </row>
    <row r="69" spans="1:12" ht="15" hidden="1" customHeight="1">
      <c r="A69" s="155"/>
      <c r="B69" s="61" t="s">
        <v>159</v>
      </c>
      <c r="C69" s="62" t="s">
        <v>34</v>
      </c>
      <c r="D69" s="18" t="s">
        <v>82</v>
      </c>
      <c r="E69" s="166"/>
      <c r="F69" s="58">
        <v>358.51</v>
      </c>
      <c r="G69" s="167">
        <v>0</v>
      </c>
      <c r="H69" s="33"/>
      <c r="J69" s="24"/>
      <c r="K69" s="25"/>
      <c r="L69" s="26"/>
    </row>
    <row r="70" spans="1:12" ht="15" hidden="1" customHeight="1">
      <c r="A70" s="155"/>
      <c r="B70" s="75" t="s">
        <v>91</v>
      </c>
      <c r="C70" s="62"/>
      <c r="D70" s="165"/>
      <c r="E70" s="166"/>
      <c r="F70" s="58" t="s">
        <v>161</v>
      </c>
      <c r="G70" s="167"/>
      <c r="H70" s="33"/>
      <c r="J70" s="24"/>
      <c r="K70" s="25"/>
      <c r="L70" s="26"/>
    </row>
    <row r="71" spans="1:12" ht="15" hidden="1" customHeight="1">
      <c r="A71" s="155"/>
      <c r="B71" s="63" t="s">
        <v>160</v>
      </c>
      <c r="C71" s="64" t="s">
        <v>93</v>
      </c>
      <c r="D71" s="165"/>
      <c r="E71" s="166"/>
      <c r="F71" s="59">
        <v>2579.44</v>
      </c>
      <c r="G71" s="167">
        <v>0</v>
      </c>
      <c r="H71" s="33"/>
      <c r="J71" s="24"/>
      <c r="K71" s="25"/>
      <c r="L71" s="26"/>
    </row>
    <row r="72" spans="1:12" ht="15.75" customHeight="1">
      <c r="A72" s="155"/>
      <c r="B72" s="237" t="s">
        <v>120</v>
      </c>
      <c r="C72" s="238"/>
      <c r="D72" s="238"/>
      <c r="E72" s="238"/>
      <c r="F72" s="238"/>
      <c r="G72" s="239"/>
      <c r="H72" s="33"/>
      <c r="J72" s="24"/>
      <c r="K72" s="25"/>
      <c r="L72" s="26"/>
    </row>
    <row r="73" spans="1:12" ht="15.75" customHeight="1">
      <c r="A73" s="155">
        <v>15</v>
      </c>
      <c r="B73" s="49" t="s">
        <v>135</v>
      </c>
      <c r="C73" s="20" t="s">
        <v>68</v>
      </c>
      <c r="D73" s="19" t="s">
        <v>69</v>
      </c>
      <c r="E73" s="22" t="e">
        <f>#REF!+#REF!+#REF!+#REF!+#REF!+#REF!+'12.16'!E86+#REF!+#REF!+#REF!+#REF!+#REF!</f>
        <v>#REF!</v>
      </c>
      <c r="F73" s="156">
        <v>2.1</v>
      </c>
      <c r="G73" s="22">
        <v>6680.1</v>
      </c>
      <c r="H73" s="33"/>
      <c r="J73" s="24"/>
      <c r="K73" s="25"/>
      <c r="L73" s="26"/>
    </row>
    <row r="74" spans="1:12" ht="31.5" customHeight="1">
      <c r="A74" s="45">
        <v>16</v>
      </c>
      <c r="B74" s="61" t="s">
        <v>94</v>
      </c>
      <c r="C74" s="20" t="s">
        <v>68</v>
      </c>
      <c r="D74" s="45" t="s">
        <v>69</v>
      </c>
      <c r="E74" s="19"/>
      <c r="F74" s="58">
        <v>1.63</v>
      </c>
      <c r="G74" s="16">
        <v>5185.03</v>
      </c>
      <c r="H74" s="33"/>
      <c r="J74" s="24"/>
      <c r="K74" s="25"/>
      <c r="L74" s="26"/>
    </row>
    <row r="75" spans="1:12" ht="15.75" customHeight="1">
      <c r="A75" s="120"/>
      <c r="B75" s="65" t="s">
        <v>99</v>
      </c>
      <c r="C75" s="68"/>
      <c r="D75" s="19"/>
      <c r="E75" s="19"/>
      <c r="F75" s="22"/>
      <c r="G75" s="53">
        <f>SUM(G17+G18+G19+G27+G28+G31+G32+G33+G34+G35+G36+G37+G44+G52+G73+G74)</f>
        <v>47736.82</v>
      </c>
      <c r="H75" s="33"/>
      <c r="J75" s="24"/>
      <c r="K75" s="25"/>
      <c r="L75" s="26"/>
    </row>
    <row r="76" spans="1:12" ht="16.5" customHeight="1">
      <c r="A76" s="155"/>
      <c r="B76" s="157" t="s">
        <v>74</v>
      </c>
      <c r="C76" s="157"/>
      <c r="D76" s="157"/>
      <c r="E76" s="19"/>
      <c r="F76" s="22"/>
      <c r="G76" s="22"/>
      <c r="H76" s="33"/>
      <c r="J76" s="24"/>
      <c r="K76" s="25"/>
      <c r="L76" s="26"/>
    </row>
    <row r="77" spans="1:12" ht="16.5" customHeight="1">
      <c r="A77" s="155">
        <v>17</v>
      </c>
      <c r="B77" s="186" t="s">
        <v>167</v>
      </c>
      <c r="C77" s="180" t="s">
        <v>168</v>
      </c>
      <c r="D77" s="157"/>
      <c r="E77" s="19"/>
      <c r="F77" s="58">
        <v>1063.47</v>
      </c>
      <c r="G77" s="22">
        <v>3190.41</v>
      </c>
      <c r="H77" s="33"/>
      <c r="J77" s="24"/>
      <c r="K77" s="25"/>
      <c r="L77" s="26"/>
    </row>
    <row r="78" spans="1:12" ht="16.5" customHeight="1">
      <c r="A78" s="155">
        <v>18</v>
      </c>
      <c r="B78" s="158" t="s">
        <v>169</v>
      </c>
      <c r="C78" s="187" t="s">
        <v>170</v>
      </c>
      <c r="D78" s="157"/>
      <c r="E78" s="19"/>
      <c r="F78" s="58">
        <v>3210.77</v>
      </c>
      <c r="G78" s="22">
        <v>9632.31</v>
      </c>
      <c r="H78" s="33"/>
      <c r="J78" s="24"/>
      <c r="K78" s="25"/>
      <c r="L78" s="26"/>
    </row>
    <row r="79" spans="1:12" ht="15.75" customHeight="1">
      <c r="A79" s="155">
        <v>19</v>
      </c>
      <c r="B79" s="158" t="s">
        <v>103</v>
      </c>
      <c r="C79" s="45" t="s">
        <v>34</v>
      </c>
      <c r="D79" s="157"/>
      <c r="E79" s="19"/>
      <c r="F79" s="22">
        <v>180.15</v>
      </c>
      <c r="G79" s="22">
        <v>360.3</v>
      </c>
      <c r="H79" s="33"/>
      <c r="J79" s="24"/>
      <c r="K79" s="25"/>
      <c r="L79" s="26"/>
    </row>
    <row r="80" spans="1:12" ht="15.75" customHeight="1">
      <c r="A80" s="45"/>
      <c r="B80" s="49" t="s">
        <v>62</v>
      </c>
      <c r="C80" s="69"/>
      <c r="D80" s="122"/>
      <c r="E80" s="69">
        <v>1</v>
      </c>
      <c r="F80" s="69"/>
      <c r="G80" s="53">
        <f>SUM(G77:G79)</f>
        <v>13183.019999999999</v>
      </c>
      <c r="H80" s="33"/>
      <c r="J80" s="24"/>
      <c r="K80" s="25"/>
      <c r="L80" s="26"/>
    </row>
    <row r="81" spans="1:20" ht="15.75" customHeight="1">
      <c r="A81" s="45"/>
      <c r="B81" s="76" t="s">
        <v>95</v>
      </c>
      <c r="C81" s="19"/>
      <c r="D81" s="19"/>
      <c r="E81" s="70"/>
      <c r="F81" s="71"/>
      <c r="G81" s="21">
        <v>0</v>
      </c>
      <c r="H81" s="33"/>
      <c r="J81" s="24"/>
      <c r="K81" s="25"/>
      <c r="L81" s="26"/>
    </row>
    <row r="82" spans="1:20" ht="15.75" customHeight="1">
      <c r="A82" s="123"/>
      <c r="B82" s="73" t="s">
        <v>63</v>
      </c>
      <c r="C82" s="57"/>
      <c r="D82" s="57"/>
      <c r="E82" s="57"/>
      <c r="F82" s="57"/>
      <c r="G82" s="72">
        <f>G75+G80</f>
        <v>60919.839999999997</v>
      </c>
      <c r="H82" s="33"/>
      <c r="J82" s="24"/>
      <c r="K82" s="25"/>
      <c r="L82" s="26"/>
    </row>
    <row r="83" spans="1:20" ht="15.75" customHeight="1">
      <c r="A83" s="242" t="s">
        <v>175</v>
      </c>
      <c r="B83" s="242"/>
      <c r="C83" s="242"/>
      <c r="D83" s="242"/>
      <c r="E83" s="242"/>
      <c r="F83" s="242"/>
      <c r="G83" s="242"/>
      <c r="H83" s="33"/>
      <c r="J83" s="24"/>
      <c r="K83" s="25"/>
      <c r="L83" s="26"/>
    </row>
    <row r="84" spans="1:20" ht="15.75" customHeight="1">
      <c r="A84" s="9"/>
      <c r="B84" s="230" t="s">
        <v>176</v>
      </c>
      <c r="C84" s="230"/>
      <c r="D84" s="230"/>
      <c r="E84" s="230"/>
      <c r="F84" s="230"/>
      <c r="G84" s="4"/>
      <c r="H84" s="33"/>
      <c r="J84" s="24"/>
      <c r="K84" s="25"/>
      <c r="L84" s="26"/>
    </row>
    <row r="85" spans="1:20" ht="15.75" customHeight="1">
      <c r="A85" s="143"/>
      <c r="B85" s="241" t="s">
        <v>6</v>
      </c>
      <c r="C85" s="241"/>
      <c r="D85" s="241"/>
      <c r="E85" s="241"/>
      <c r="F85" s="241"/>
      <c r="G85" s="6"/>
      <c r="H85" s="33"/>
      <c r="I85" s="33"/>
      <c r="J85" s="33"/>
      <c r="K85" s="25"/>
      <c r="L85" s="26"/>
    </row>
    <row r="86" spans="1:20" ht="15.75" customHeight="1">
      <c r="A86" s="10"/>
      <c r="B86" s="10"/>
      <c r="C86" s="10"/>
      <c r="D86" s="10"/>
      <c r="E86" s="10"/>
      <c r="F86" s="10"/>
      <c r="G86" s="10"/>
      <c r="H86" s="33"/>
      <c r="I86" s="33"/>
      <c r="J86" s="33"/>
      <c r="K86" s="25"/>
      <c r="L86" s="26"/>
    </row>
    <row r="87" spans="1:20" ht="15.75" customHeight="1">
      <c r="A87" s="254" t="s">
        <v>7</v>
      </c>
      <c r="B87" s="254"/>
      <c r="C87" s="254"/>
      <c r="D87" s="254"/>
      <c r="E87" s="254"/>
      <c r="F87" s="254"/>
      <c r="G87" s="254"/>
      <c r="H87" s="33"/>
      <c r="I87" s="33"/>
      <c r="J87" s="33"/>
    </row>
    <row r="88" spans="1:20" ht="15.75" customHeight="1">
      <c r="A88" s="254" t="s">
        <v>8</v>
      </c>
      <c r="B88" s="254"/>
      <c r="C88" s="254"/>
      <c r="D88" s="254"/>
      <c r="E88" s="254"/>
      <c r="F88" s="254"/>
      <c r="G88" s="254"/>
      <c r="H88" s="33"/>
      <c r="I88" s="33"/>
      <c r="J88" s="33"/>
    </row>
    <row r="89" spans="1:20" ht="15.75" customHeight="1">
      <c r="A89" s="242" t="s">
        <v>9</v>
      </c>
      <c r="B89" s="242"/>
      <c r="C89" s="242"/>
      <c r="D89" s="242"/>
      <c r="E89" s="242"/>
      <c r="F89" s="242"/>
      <c r="G89" s="242"/>
    </row>
    <row r="90" spans="1:20" ht="15.75" customHeight="1">
      <c r="A90" s="144"/>
      <c r="B90" s="144"/>
      <c r="C90" s="144"/>
      <c r="D90" s="144"/>
      <c r="E90" s="144"/>
      <c r="F90" s="144"/>
      <c r="G90" s="144"/>
    </row>
    <row r="91" spans="1:20" ht="15.75" customHeight="1">
      <c r="A91" s="1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8"/>
    </row>
    <row r="92" spans="1:20" ht="15.75" customHeight="1">
      <c r="A92" s="255" t="s">
        <v>10</v>
      </c>
      <c r="B92" s="255"/>
      <c r="C92" s="255"/>
      <c r="D92" s="255"/>
      <c r="E92" s="255"/>
      <c r="F92" s="255"/>
      <c r="G92" s="255"/>
      <c r="H92" s="38"/>
      <c r="I92" s="38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20" ht="15.75" customHeight="1">
      <c r="A93" s="5"/>
      <c r="H93" s="4"/>
      <c r="I93" s="4"/>
      <c r="J93" s="4"/>
      <c r="K93" s="4"/>
      <c r="L93" s="4"/>
      <c r="M93" s="4"/>
      <c r="N93" s="4"/>
      <c r="O93" s="4"/>
      <c r="Q93" s="4"/>
      <c r="R93" s="4"/>
      <c r="S93" s="4"/>
    </row>
    <row r="94" spans="1:20" ht="15.75" customHeight="1">
      <c r="A94" s="242" t="s">
        <v>11</v>
      </c>
      <c r="B94" s="242"/>
      <c r="C94" s="244" t="s">
        <v>123</v>
      </c>
      <c r="D94" s="244"/>
      <c r="E94" s="244"/>
      <c r="G94" s="146"/>
      <c r="H94" s="6"/>
      <c r="I94" s="6"/>
      <c r="J94" s="6"/>
      <c r="K94" s="6"/>
      <c r="L94" s="6"/>
      <c r="M94" s="6"/>
      <c r="N94" s="6"/>
      <c r="O94" s="6"/>
      <c r="P94" s="240"/>
      <c r="Q94" s="240"/>
      <c r="R94" s="240"/>
      <c r="S94" s="240"/>
    </row>
    <row r="95" spans="1:20" ht="15.75" customHeight="1">
      <c r="A95" s="143"/>
      <c r="C95" s="241" t="s">
        <v>12</v>
      </c>
      <c r="D95" s="241"/>
      <c r="E95" s="241"/>
      <c r="G95" s="145" t="s">
        <v>13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20" ht="15.75" customHeight="1">
      <c r="A96" s="38"/>
      <c r="C96" s="12"/>
      <c r="D96" s="12"/>
      <c r="F96" s="12"/>
    </row>
    <row r="97" spans="1:7" ht="15.75" customHeight="1">
      <c r="A97" s="242" t="s">
        <v>14</v>
      </c>
      <c r="B97" s="242"/>
      <c r="C97" s="243"/>
      <c r="D97" s="243"/>
      <c r="E97" s="243"/>
      <c r="G97" s="146"/>
    </row>
    <row r="98" spans="1:7" ht="15.75" customHeight="1">
      <c r="A98" s="143"/>
      <c r="C98" s="240" t="s">
        <v>12</v>
      </c>
      <c r="D98" s="240"/>
      <c r="E98" s="240"/>
      <c r="G98" s="145" t="s">
        <v>13</v>
      </c>
    </row>
    <row r="99" spans="1:7" ht="15.75" customHeight="1">
      <c r="A99" s="5" t="s">
        <v>15</v>
      </c>
    </row>
    <row r="100" spans="1:7" ht="15.75" customHeight="1">
      <c r="A100" s="253" t="s">
        <v>16</v>
      </c>
      <c r="B100" s="253"/>
      <c r="C100" s="253"/>
      <c r="D100" s="253"/>
      <c r="E100" s="253"/>
      <c r="F100" s="253"/>
      <c r="G100" s="253"/>
    </row>
    <row r="101" spans="1:7" ht="47.25" customHeight="1">
      <c r="A101" s="245" t="s">
        <v>17</v>
      </c>
      <c r="B101" s="245"/>
      <c r="C101" s="245"/>
      <c r="D101" s="245"/>
      <c r="E101" s="245"/>
      <c r="F101" s="245"/>
      <c r="G101" s="245"/>
    </row>
    <row r="102" spans="1:7" ht="31.5" customHeight="1">
      <c r="A102" s="245" t="s">
        <v>18</v>
      </c>
      <c r="B102" s="245"/>
      <c r="C102" s="245"/>
      <c r="D102" s="245"/>
      <c r="E102" s="245"/>
      <c r="F102" s="245"/>
      <c r="G102" s="245"/>
    </row>
    <row r="103" spans="1:7" ht="31.5" customHeight="1">
      <c r="A103" s="245" t="s">
        <v>23</v>
      </c>
      <c r="B103" s="245"/>
      <c r="C103" s="245"/>
      <c r="D103" s="245"/>
      <c r="E103" s="245"/>
      <c r="F103" s="245"/>
      <c r="G103" s="245"/>
    </row>
    <row r="104" spans="1:7" ht="15.75">
      <c r="A104" s="245" t="s">
        <v>22</v>
      </c>
      <c r="B104" s="245"/>
      <c r="C104" s="245"/>
      <c r="D104" s="245"/>
      <c r="E104" s="245"/>
      <c r="F104" s="245"/>
      <c r="G104" s="245"/>
    </row>
  </sheetData>
  <autoFilter ref="G14:G89"/>
  <mergeCells count="29">
    <mergeCell ref="P94:S94"/>
    <mergeCell ref="C95:E95"/>
    <mergeCell ref="A97:B97"/>
    <mergeCell ref="C97:E97"/>
    <mergeCell ref="C98:E98"/>
    <mergeCell ref="B50:G50"/>
    <mergeCell ref="B72:G72"/>
    <mergeCell ref="A83:G83"/>
    <mergeCell ref="B84:F84"/>
    <mergeCell ref="B85:F85"/>
    <mergeCell ref="A4:G4"/>
    <mergeCell ref="A16:G16"/>
    <mergeCell ref="A29:G29"/>
    <mergeCell ref="B38:G38"/>
    <mergeCell ref="A5:G5"/>
    <mergeCell ref="A6:G6"/>
    <mergeCell ref="A10:G10"/>
    <mergeCell ref="A12:G12"/>
    <mergeCell ref="A87:G87"/>
    <mergeCell ref="A88:G88"/>
    <mergeCell ref="A89:G89"/>
    <mergeCell ref="A92:G92"/>
    <mergeCell ref="A94:B94"/>
    <mergeCell ref="C94:E94"/>
    <mergeCell ref="A100:G100"/>
    <mergeCell ref="A101:G101"/>
    <mergeCell ref="A102:G102"/>
    <mergeCell ref="A103:G103"/>
    <mergeCell ref="A104:G10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226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100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42429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hidden="1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15.75" hidden="1" customHeight="1">
      <c r="A30" s="45"/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15.75" hidden="1" customHeight="1">
      <c r="A31" s="45"/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hidden="1" customHeight="1">
      <c r="A33" s="45"/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customHeight="1">
      <c r="A78" s="45">
        <v>17</v>
      </c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f>G78</f>
        <v>21433.599999999999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18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22" ht="31.5" customHeight="1">
      <c r="A81" s="45">
        <v>19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22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I17+I18+I19+I27+I28+I37+I38+I39+I41+I42+I43+I44+I51+I59+I78+I80+I81</f>
        <v>69170.433593549998</v>
      </c>
      <c r="J82" s="33"/>
      <c r="L82" s="24"/>
      <c r="M82" s="25"/>
      <c r="N82" s="26"/>
    </row>
    <row r="83" spans="1:22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22" ht="15.75" customHeight="1">
      <c r="A84" s="45">
        <v>20</v>
      </c>
      <c r="B84" s="158" t="s">
        <v>205</v>
      </c>
      <c r="C84" s="187" t="s">
        <v>206</v>
      </c>
      <c r="D84" s="18"/>
      <c r="E84" s="22"/>
      <c r="F84" s="16">
        <v>6</v>
      </c>
      <c r="G84" s="16">
        <v>1501</v>
      </c>
      <c r="H84" s="216">
        <f t="shared" ref="H84" si="7">G84*F84/1000</f>
        <v>9.0060000000000002</v>
      </c>
      <c r="I84" s="225">
        <f>G84*4</f>
        <v>6004</v>
      </c>
      <c r="J84" s="33"/>
      <c r="L84" s="24"/>
      <c r="M84" s="25"/>
      <c r="N84" s="26"/>
    </row>
    <row r="85" spans="1:22" ht="15.75" customHeight="1">
      <c r="A85" s="45"/>
      <c r="B85" s="49" t="s">
        <v>62</v>
      </c>
      <c r="C85" s="69"/>
      <c r="D85" s="122"/>
      <c r="E85" s="69">
        <v>1</v>
      </c>
      <c r="F85" s="69"/>
      <c r="G85" s="69"/>
      <c r="H85" s="69"/>
      <c r="I85" s="53">
        <f>SUM(I84)</f>
        <v>6004</v>
      </c>
      <c r="J85" s="33"/>
      <c r="L85" s="24"/>
      <c r="M85" s="25"/>
      <c r="N85" s="26"/>
    </row>
    <row r="86" spans="1:22" ht="15.75" customHeight="1">
      <c r="A86" s="45"/>
      <c r="B86" s="76" t="s">
        <v>95</v>
      </c>
      <c r="C86" s="19"/>
      <c r="D86" s="19"/>
      <c r="E86" s="70"/>
      <c r="F86" s="70"/>
      <c r="G86" s="71"/>
      <c r="H86" s="71"/>
      <c r="I86" s="21">
        <v>0</v>
      </c>
      <c r="J86" s="33"/>
      <c r="L86" s="24"/>
      <c r="M86" s="25"/>
      <c r="N86" s="26"/>
    </row>
    <row r="87" spans="1:22" ht="15.75" customHeight="1">
      <c r="A87" s="123"/>
      <c r="B87" s="73" t="s">
        <v>63</v>
      </c>
      <c r="C87" s="57"/>
      <c r="D87" s="57"/>
      <c r="E87" s="57"/>
      <c r="F87" s="57"/>
      <c r="G87" s="57"/>
      <c r="H87" s="57"/>
      <c r="I87" s="72">
        <f>I82+I85</f>
        <v>75174.433593549998</v>
      </c>
      <c r="J87" s="33"/>
      <c r="L87" s="24"/>
      <c r="M87" s="25"/>
      <c r="N87" s="26"/>
    </row>
    <row r="88" spans="1:22" ht="15.75" customHeight="1">
      <c r="A88" s="242" t="s">
        <v>227</v>
      </c>
      <c r="B88" s="242"/>
      <c r="C88" s="242"/>
      <c r="D88" s="242"/>
      <c r="E88" s="242"/>
      <c r="F88" s="242"/>
      <c r="G88" s="242"/>
      <c r="H88" s="242"/>
      <c r="I88" s="242"/>
      <c r="J88" s="33"/>
      <c r="L88" s="24"/>
      <c r="M88" s="25"/>
      <c r="N88" s="26"/>
    </row>
    <row r="89" spans="1:22" ht="15.75" customHeight="1">
      <c r="A89" s="9"/>
      <c r="B89" s="230" t="s">
        <v>254</v>
      </c>
      <c r="C89" s="230"/>
      <c r="D89" s="230"/>
      <c r="E89" s="230"/>
      <c r="F89" s="230"/>
      <c r="G89" s="230"/>
      <c r="H89" s="190"/>
      <c r="I89" s="4"/>
      <c r="J89" s="33"/>
      <c r="L89" s="24"/>
      <c r="M89" s="25"/>
      <c r="N89" s="26"/>
    </row>
    <row r="90" spans="1:22" ht="15.75" customHeight="1">
      <c r="A90" s="193"/>
      <c r="B90" s="241" t="s">
        <v>6</v>
      </c>
      <c r="C90" s="241"/>
      <c r="D90" s="241"/>
      <c r="E90" s="241"/>
      <c r="F90" s="241"/>
      <c r="G90" s="241"/>
      <c r="H90" s="37"/>
      <c r="I90" s="6"/>
      <c r="J90" s="33"/>
      <c r="K90" s="33"/>
      <c r="L90" s="33"/>
      <c r="M90" s="25"/>
      <c r="N90" s="26"/>
    </row>
    <row r="91" spans="1:2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33"/>
      <c r="K91" s="33"/>
      <c r="L91" s="33"/>
      <c r="M91" s="25"/>
      <c r="N91" s="26"/>
    </row>
    <row r="92" spans="1:22" ht="15.75" customHeight="1">
      <c r="A92" s="254" t="s">
        <v>7</v>
      </c>
      <c r="B92" s="254"/>
      <c r="C92" s="254"/>
      <c r="D92" s="254"/>
      <c r="E92" s="254"/>
      <c r="F92" s="254"/>
      <c r="G92" s="254"/>
      <c r="H92" s="254"/>
      <c r="I92" s="254"/>
      <c r="J92" s="33"/>
      <c r="K92" s="33"/>
      <c r="L92" s="33"/>
    </row>
    <row r="93" spans="1:22" ht="15.75" customHeight="1">
      <c r="A93" s="254" t="s">
        <v>8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22" ht="15.75" customHeight="1">
      <c r="A94" s="242" t="s">
        <v>9</v>
      </c>
      <c r="B94" s="242"/>
      <c r="C94" s="242"/>
      <c r="D94" s="242"/>
      <c r="E94" s="242"/>
      <c r="F94" s="242"/>
      <c r="G94" s="242"/>
      <c r="H94" s="242"/>
      <c r="I94" s="242"/>
    </row>
    <row r="95" spans="1:22" ht="15.75" customHeight="1">
      <c r="A95" s="189"/>
      <c r="B95" s="189"/>
      <c r="C95" s="189"/>
      <c r="D95" s="189"/>
      <c r="E95" s="189"/>
      <c r="F95" s="189"/>
      <c r="G95" s="189"/>
      <c r="H95" s="189"/>
      <c r="I95" s="189"/>
    </row>
    <row r="96" spans="1:22" ht="15.75" customHeight="1">
      <c r="A96" s="1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8"/>
    </row>
    <row r="97" spans="1:21" ht="15.75" customHeight="1">
      <c r="A97" s="255" t="s">
        <v>10</v>
      </c>
      <c r="B97" s="255"/>
      <c r="C97" s="255"/>
      <c r="D97" s="255"/>
      <c r="E97" s="255"/>
      <c r="F97" s="255"/>
      <c r="G97" s="255"/>
      <c r="H97" s="255"/>
      <c r="I97" s="255"/>
      <c r="J97" s="38"/>
      <c r="K97" s="3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5"/>
      <c r="J98" s="4"/>
      <c r="K98" s="4"/>
      <c r="L98" s="4"/>
      <c r="M98" s="4"/>
      <c r="N98" s="4"/>
      <c r="O98" s="4"/>
      <c r="P98" s="4"/>
      <c r="Q98" s="4"/>
      <c r="S98" s="4"/>
      <c r="T98" s="4"/>
      <c r="U98" s="4"/>
    </row>
    <row r="99" spans="1:21" ht="15.75" customHeight="1">
      <c r="A99" s="242" t="s">
        <v>11</v>
      </c>
      <c r="B99" s="242"/>
      <c r="C99" s="244" t="s">
        <v>123</v>
      </c>
      <c r="D99" s="244"/>
      <c r="E99" s="244"/>
      <c r="F99" s="197"/>
      <c r="I99" s="192"/>
      <c r="J99" s="6"/>
      <c r="K99" s="6"/>
      <c r="L99" s="6"/>
      <c r="M99" s="6"/>
      <c r="N99" s="6"/>
      <c r="O99" s="6"/>
      <c r="P99" s="6"/>
      <c r="Q99" s="6"/>
      <c r="R99" s="240"/>
      <c r="S99" s="240"/>
      <c r="T99" s="240"/>
      <c r="U99" s="240"/>
    </row>
    <row r="100" spans="1:21" ht="15.75" customHeight="1">
      <c r="A100" s="193"/>
      <c r="C100" s="241" t="s">
        <v>12</v>
      </c>
      <c r="D100" s="241"/>
      <c r="E100" s="241"/>
      <c r="F100" s="37"/>
      <c r="I100" s="191" t="s">
        <v>13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>
      <c r="A101" s="38"/>
      <c r="C101" s="12"/>
      <c r="D101" s="12"/>
      <c r="G101" s="12"/>
      <c r="H101" s="12"/>
    </row>
    <row r="102" spans="1:21" ht="15.75" customHeight="1">
      <c r="A102" s="242" t="s">
        <v>14</v>
      </c>
      <c r="B102" s="242"/>
      <c r="C102" s="243"/>
      <c r="D102" s="243"/>
      <c r="E102" s="243"/>
      <c r="F102" s="198"/>
      <c r="I102" s="192"/>
    </row>
    <row r="103" spans="1:21" ht="15.75" customHeight="1">
      <c r="A103" s="193"/>
      <c r="C103" s="240" t="s">
        <v>12</v>
      </c>
      <c r="D103" s="240"/>
      <c r="E103" s="240"/>
      <c r="F103" s="193"/>
      <c r="I103" s="191" t="s">
        <v>13</v>
      </c>
    </row>
    <row r="104" spans="1:21" ht="15.75" customHeight="1">
      <c r="A104" s="5" t="s">
        <v>15</v>
      </c>
    </row>
    <row r="105" spans="1:21" ht="15.75" customHeight="1">
      <c r="A105" s="253" t="s">
        <v>16</v>
      </c>
      <c r="B105" s="253"/>
      <c r="C105" s="253"/>
      <c r="D105" s="253"/>
      <c r="E105" s="253"/>
      <c r="F105" s="253"/>
      <c r="G105" s="253"/>
      <c r="H105" s="253"/>
      <c r="I105" s="253"/>
    </row>
    <row r="106" spans="1:21" ht="47.25" customHeight="1">
      <c r="A106" s="245" t="s">
        <v>17</v>
      </c>
      <c r="B106" s="245"/>
      <c r="C106" s="245"/>
      <c r="D106" s="245"/>
      <c r="E106" s="245"/>
      <c r="F106" s="245"/>
      <c r="G106" s="245"/>
      <c r="H106" s="245"/>
      <c r="I106" s="245"/>
    </row>
    <row r="107" spans="1:21" ht="31.5" customHeight="1">
      <c r="A107" s="245" t="s">
        <v>18</v>
      </c>
      <c r="B107" s="245"/>
      <c r="C107" s="245"/>
      <c r="D107" s="245"/>
      <c r="E107" s="245"/>
      <c r="F107" s="245"/>
      <c r="G107" s="245"/>
      <c r="H107" s="245"/>
      <c r="I107" s="245"/>
    </row>
    <row r="108" spans="1:21" ht="31.5" customHeight="1">
      <c r="A108" s="245" t="s">
        <v>23</v>
      </c>
      <c r="B108" s="245"/>
      <c r="C108" s="245"/>
      <c r="D108" s="245"/>
      <c r="E108" s="245"/>
      <c r="F108" s="245"/>
      <c r="G108" s="245"/>
      <c r="H108" s="245"/>
      <c r="I108" s="245"/>
    </row>
    <row r="109" spans="1:21" ht="15.75">
      <c r="A109" s="245" t="s">
        <v>22</v>
      </c>
      <c r="B109" s="245"/>
      <c r="C109" s="245"/>
      <c r="D109" s="245"/>
      <c r="E109" s="245"/>
      <c r="F109" s="245"/>
      <c r="G109" s="245"/>
      <c r="H109" s="245"/>
      <c r="I109" s="245"/>
    </row>
  </sheetData>
  <autoFilter ref="I14:I94"/>
  <mergeCells count="30">
    <mergeCell ref="A109:I109"/>
    <mergeCell ref="A99:B99"/>
    <mergeCell ref="C99:E99"/>
    <mergeCell ref="R99:U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A97:I97"/>
    <mergeCell ref="A29:I29"/>
    <mergeCell ref="A36:I36"/>
    <mergeCell ref="A45:I45"/>
    <mergeCell ref="A57:I57"/>
    <mergeCell ref="A79:I79"/>
    <mergeCell ref="A88:I88"/>
    <mergeCell ref="B89:G89"/>
    <mergeCell ref="B90:G90"/>
    <mergeCell ref="A92:I92"/>
    <mergeCell ref="A93:I93"/>
    <mergeCell ref="A94:I94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228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101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42460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hidden="1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15.75" hidden="1" customHeight="1">
      <c r="A30" s="45"/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15.75" hidden="1" customHeight="1">
      <c r="A31" s="45"/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hidden="1" customHeight="1">
      <c r="A33" s="45"/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customHeight="1">
      <c r="A54" s="45">
        <v>13</v>
      </c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f>F54/2*G54</f>
        <v>56.521300000000004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customHeight="1">
      <c r="A59" s="45">
        <v>14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15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22" ht="31.5" customHeight="1">
      <c r="A81" s="45">
        <v>16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22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I17+I18+I19+I27+I28+I37+I38+I39+I41+I42+I43+I44+I54+I59+I80+I81</f>
        <v>46711.59642355</v>
      </c>
      <c r="J82" s="33"/>
      <c r="L82" s="24"/>
      <c r="M82" s="25"/>
      <c r="N82" s="26"/>
    </row>
    <row r="83" spans="1:22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22" ht="15.75" customHeight="1">
      <c r="A84" s="45"/>
      <c r="B84" s="158" t="s">
        <v>205</v>
      </c>
      <c r="C84" s="187" t="s">
        <v>206</v>
      </c>
      <c r="D84" s="18"/>
      <c r="E84" s="22"/>
      <c r="F84" s="16">
        <v>6</v>
      </c>
      <c r="G84" s="16">
        <v>1501</v>
      </c>
      <c r="H84" s="216">
        <f t="shared" ref="H84" si="7">G84*F84/1000</f>
        <v>9.0060000000000002</v>
      </c>
      <c r="I84" s="225">
        <f>G84*2</f>
        <v>3002</v>
      </c>
      <c r="J84" s="33"/>
      <c r="L84" s="24"/>
      <c r="M84" s="25"/>
      <c r="N84" s="26"/>
    </row>
    <row r="85" spans="1:22" ht="15.75" customHeight="1">
      <c r="A85" s="45"/>
      <c r="B85" s="49" t="s">
        <v>62</v>
      </c>
      <c r="C85" s="69"/>
      <c r="D85" s="122"/>
      <c r="E85" s="69">
        <v>1</v>
      </c>
      <c r="F85" s="69"/>
      <c r="G85" s="69"/>
      <c r="H85" s="69"/>
      <c r="I85" s="53">
        <f>SUM(I84)</f>
        <v>3002</v>
      </c>
      <c r="J85" s="33"/>
      <c r="L85" s="24"/>
      <c r="M85" s="25"/>
      <c r="N85" s="26"/>
    </row>
    <row r="86" spans="1:22" ht="15.75" customHeight="1">
      <c r="A86" s="45"/>
      <c r="B86" s="76" t="s">
        <v>95</v>
      </c>
      <c r="C86" s="19"/>
      <c r="D86" s="19"/>
      <c r="E86" s="70"/>
      <c r="F86" s="70"/>
      <c r="G86" s="71"/>
      <c r="H86" s="71"/>
      <c r="I86" s="21">
        <v>0</v>
      </c>
      <c r="J86" s="33"/>
      <c r="L86" s="24"/>
      <c r="M86" s="25"/>
      <c r="N86" s="26"/>
    </row>
    <row r="87" spans="1:22" ht="15.75" customHeight="1">
      <c r="A87" s="123"/>
      <c r="B87" s="73" t="s">
        <v>63</v>
      </c>
      <c r="C87" s="57"/>
      <c r="D87" s="57"/>
      <c r="E87" s="57"/>
      <c r="F87" s="57"/>
      <c r="G87" s="57"/>
      <c r="H87" s="57"/>
      <c r="I87" s="72">
        <f>I82+I85</f>
        <v>49713.59642355</v>
      </c>
      <c r="J87" s="33"/>
      <c r="L87" s="24"/>
      <c r="M87" s="25"/>
      <c r="N87" s="26"/>
    </row>
    <row r="88" spans="1:22" ht="15.75" customHeight="1">
      <c r="A88" s="242" t="s">
        <v>229</v>
      </c>
      <c r="B88" s="242"/>
      <c r="C88" s="242"/>
      <c r="D88" s="242"/>
      <c r="E88" s="242"/>
      <c r="F88" s="242"/>
      <c r="G88" s="242"/>
      <c r="H88" s="242"/>
      <c r="I88" s="242"/>
      <c r="J88" s="33"/>
      <c r="L88" s="24"/>
      <c r="M88" s="25"/>
      <c r="N88" s="26"/>
    </row>
    <row r="89" spans="1:22" ht="15.75" customHeight="1">
      <c r="A89" s="9"/>
      <c r="B89" s="230" t="s">
        <v>255</v>
      </c>
      <c r="C89" s="230"/>
      <c r="D89" s="230"/>
      <c r="E89" s="230"/>
      <c r="F89" s="230"/>
      <c r="G89" s="230"/>
      <c r="H89" s="190"/>
      <c r="I89" s="4"/>
      <c r="J89" s="33"/>
      <c r="L89" s="24"/>
      <c r="M89" s="25"/>
      <c r="N89" s="26"/>
    </row>
    <row r="90" spans="1:22" ht="15.75" customHeight="1">
      <c r="A90" s="193"/>
      <c r="B90" s="241" t="s">
        <v>6</v>
      </c>
      <c r="C90" s="241"/>
      <c r="D90" s="241"/>
      <c r="E90" s="241"/>
      <c r="F90" s="241"/>
      <c r="G90" s="241"/>
      <c r="H90" s="37"/>
      <c r="I90" s="6"/>
      <c r="J90" s="33"/>
      <c r="K90" s="33"/>
      <c r="L90" s="33"/>
      <c r="M90" s="25"/>
      <c r="N90" s="26"/>
    </row>
    <row r="91" spans="1:2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33"/>
      <c r="K91" s="33"/>
      <c r="L91" s="33"/>
      <c r="M91" s="25"/>
      <c r="N91" s="26"/>
    </row>
    <row r="92" spans="1:22" ht="15.75" customHeight="1">
      <c r="A92" s="254" t="s">
        <v>7</v>
      </c>
      <c r="B92" s="254"/>
      <c r="C92" s="254"/>
      <c r="D92" s="254"/>
      <c r="E92" s="254"/>
      <c r="F92" s="254"/>
      <c r="G92" s="254"/>
      <c r="H92" s="254"/>
      <c r="I92" s="254"/>
      <c r="J92" s="33"/>
      <c r="K92" s="33"/>
      <c r="L92" s="33"/>
    </row>
    <row r="93" spans="1:22" ht="15.75" customHeight="1">
      <c r="A93" s="254" t="s">
        <v>8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22" ht="15.75" customHeight="1">
      <c r="A94" s="242" t="s">
        <v>9</v>
      </c>
      <c r="B94" s="242"/>
      <c r="C94" s="242"/>
      <c r="D94" s="242"/>
      <c r="E94" s="242"/>
      <c r="F94" s="242"/>
      <c r="G94" s="242"/>
      <c r="H94" s="242"/>
      <c r="I94" s="242"/>
    </row>
    <row r="95" spans="1:22" ht="15.75" customHeight="1">
      <c r="A95" s="189"/>
      <c r="B95" s="189"/>
      <c r="C95" s="189"/>
      <c r="D95" s="189"/>
      <c r="E95" s="189"/>
      <c r="F95" s="189"/>
      <c r="G95" s="189"/>
      <c r="H95" s="189"/>
      <c r="I95" s="189"/>
    </row>
    <row r="96" spans="1:22" ht="15.75" customHeight="1">
      <c r="A96" s="1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8"/>
    </row>
    <row r="97" spans="1:21" ht="15.75" customHeight="1">
      <c r="A97" s="255" t="s">
        <v>10</v>
      </c>
      <c r="B97" s="255"/>
      <c r="C97" s="255"/>
      <c r="D97" s="255"/>
      <c r="E97" s="255"/>
      <c r="F97" s="255"/>
      <c r="G97" s="255"/>
      <c r="H97" s="255"/>
      <c r="I97" s="255"/>
      <c r="J97" s="38"/>
      <c r="K97" s="3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5"/>
      <c r="J98" s="4"/>
      <c r="K98" s="4"/>
      <c r="L98" s="4"/>
      <c r="M98" s="4"/>
      <c r="N98" s="4"/>
      <c r="O98" s="4"/>
      <c r="P98" s="4"/>
      <c r="Q98" s="4"/>
      <c r="S98" s="4"/>
      <c r="T98" s="4"/>
      <c r="U98" s="4"/>
    </row>
    <row r="99" spans="1:21" ht="15.75" customHeight="1">
      <c r="A99" s="242" t="s">
        <v>11</v>
      </c>
      <c r="B99" s="242"/>
      <c r="C99" s="244" t="s">
        <v>123</v>
      </c>
      <c r="D99" s="244"/>
      <c r="E99" s="244"/>
      <c r="F99" s="197"/>
      <c r="I99" s="192"/>
      <c r="J99" s="6"/>
      <c r="K99" s="6"/>
      <c r="L99" s="6"/>
      <c r="M99" s="6"/>
      <c r="N99" s="6"/>
      <c r="O99" s="6"/>
      <c r="P99" s="6"/>
      <c r="Q99" s="6"/>
      <c r="R99" s="240"/>
      <c r="S99" s="240"/>
      <c r="T99" s="240"/>
      <c r="U99" s="240"/>
    </row>
    <row r="100" spans="1:21" ht="15.75" customHeight="1">
      <c r="A100" s="193"/>
      <c r="C100" s="241" t="s">
        <v>12</v>
      </c>
      <c r="D100" s="241"/>
      <c r="E100" s="241"/>
      <c r="F100" s="37"/>
      <c r="I100" s="191" t="s">
        <v>13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>
      <c r="A101" s="38"/>
      <c r="C101" s="12"/>
      <c r="D101" s="12"/>
      <c r="G101" s="12"/>
      <c r="H101" s="12"/>
    </row>
    <row r="102" spans="1:21" ht="15.75" customHeight="1">
      <c r="A102" s="242" t="s">
        <v>14</v>
      </c>
      <c r="B102" s="242"/>
      <c r="C102" s="243"/>
      <c r="D102" s="243"/>
      <c r="E102" s="243"/>
      <c r="F102" s="198"/>
      <c r="I102" s="192"/>
    </row>
    <row r="103" spans="1:21" ht="15.75" customHeight="1">
      <c r="A103" s="193"/>
      <c r="C103" s="240" t="s">
        <v>12</v>
      </c>
      <c r="D103" s="240"/>
      <c r="E103" s="240"/>
      <c r="F103" s="193"/>
      <c r="I103" s="191" t="s">
        <v>13</v>
      </c>
    </row>
    <row r="104" spans="1:21" ht="15.75" customHeight="1">
      <c r="A104" s="5" t="s">
        <v>15</v>
      </c>
    </row>
    <row r="105" spans="1:21" ht="15.75" customHeight="1">
      <c r="A105" s="253" t="s">
        <v>16</v>
      </c>
      <c r="B105" s="253"/>
      <c r="C105" s="253"/>
      <c r="D105" s="253"/>
      <c r="E105" s="253"/>
      <c r="F105" s="253"/>
      <c r="G105" s="253"/>
      <c r="H105" s="253"/>
      <c r="I105" s="253"/>
    </row>
    <row r="106" spans="1:21" ht="47.25" customHeight="1">
      <c r="A106" s="245" t="s">
        <v>17</v>
      </c>
      <c r="B106" s="245"/>
      <c r="C106" s="245"/>
      <c r="D106" s="245"/>
      <c r="E106" s="245"/>
      <c r="F106" s="245"/>
      <c r="G106" s="245"/>
      <c r="H106" s="245"/>
      <c r="I106" s="245"/>
    </row>
    <row r="107" spans="1:21" ht="31.5" customHeight="1">
      <c r="A107" s="245" t="s">
        <v>18</v>
      </c>
      <c r="B107" s="245"/>
      <c r="C107" s="245"/>
      <c r="D107" s="245"/>
      <c r="E107" s="245"/>
      <c r="F107" s="245"/>
      <c r="G107" s="245"/>
      <c r="H107" s="245"/>
      <c r="I107" s="245"/>
    </row>
    <row r="108" spans="1:21" ht="31.5" customHeight="1">
      <c r="A108" s="245" t="s">
        <v>23</v>
      </c>
      <c r="B108" s="245"/>
      <c r="C108" s="245"/>
      <c r="D108" s="245"/>
      <c r="E108" s="245"/>
      <c r="F108" s="245"/>
      <c r="G108" s="245"/>
      <c r="H108" s="245"/>
      <c r="I108" s="245"/>
    </row>
    <row r="109" spans="1:21" ht="15.75">
      <c r="A109" s="245" t="s">
        <v>22</v>
      </c>
      <c r="B109" s="245"/>
      <c r="C109" s="245"/>
      <c r="D109" s="245"/>
      <c r="E109" s="245"/>
      <c r="F109" s="245"/>
      <c r="G109" s="245"/>
      <c r="H109" s="245"/>
      <c r="I109" s="245"/>
    </row>
  </sheetData>
  <autoFilter ref="I14:I94"/>
  <mergeCells count="30">
    <mergeCell ref="A109:I109"/>
    <mergeCell ref="A99:B99"/>
    <mergeCell ref="C99:E99"/>
    <mergeCell ref="R99:U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A97:I97"/>
    <mergeCell ref="A29:I29"/>
    <mergeCell ref="A36:I36"/>
    <mergeCell ref="A45:I45"/>
    <mergeCell ref="A57:I57"/>
    <mergeCell ref="A79:I79"/>
    <mergeCell ref="A88:I88"/>
    <mergeCell ref="B89:G89"/>
    <mergeCell ref="B90:G90"/>
    <mergeCell ref="A92:I92"/>
    <mergeCell ref="A93:I93"/>
    <mergeCell ref="A94:I94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230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102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42490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hidden="1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15.75" hidden="1" customHeight="1">
      <c r="A30" s="45"/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15.75" hidden="1" customHeight="1">
      <c r="A31" s="45"/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hidden="1" customHeight="1">
      <c r="A33" s="45"/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customHeight="1">
      <c r="A52" s="45">
        <v>13</v>
      </c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f>F52/2*G52</f>
        <v>1081.75847</v>
      </c>
      <c r="J52" s="33"/>
      <c r="L52" s="24"/>
      <c r="M52" s="25"/>
      <c r="N52" s="26"/>
    </row>
    <row r="53" spans="1:14" ht="31.5" customHeight="1">
      <c r="A53" s="45">
        <v>14</v>
      </c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f>F53/2*G53</f>
        <v>546.09799999999996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customHeight="1">
      <c r="A55" s="45">
        <v>15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customHeight="1">
      <c r="A56" s="45">
        <v>16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customHeight="1">
      <c r="A59" s="45">
        <v>17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18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19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I17+I18+I19+I27+I28+I37+I38+I39+I41+I42+I43+I44+I52+I53+I55+I56+I59+I80+I81</f>
        <v>67355.131593550002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31.5" customHeight="1">
      <c r="A84" s="45">
        <v>20</v>
      </c>
      <c r="B84" s="158" t="s">
        <v>98</v>
      </c>
      <c r="C84" s="187" t="s">
        <v>152</v>
      </c>
      <c r="D84" s="222"/>
      <c r="E84" s="204"/>
      <c r="F84" s="223">
        <v>7</v>
      </c>
      <c r="G84" s="224">
        <v>79.09</v>
      </c>
      <c r="H84" s="16">
        <f>F84*G84/1000</f>
        <v>0.55362999999999996</v>
      </c>
      <c r="I84" s="225">
        <f>G84</f>
        <v>79.09</v>
      </c>
      <c r="J84" s="33"/>
      <c r="L84" s="24"/>
      <c r="M84" s="25"/>
      <c r="N84" s="26"/>
    </row>
    <row r="85" spans="1:14" ht="31.5" customHeight="1">
      <c r="A85" s="45">
        <v>21</v>
      </c>
      <c r="B85" s="199" t="s">
        <v>207</v>
      </c>
      <c r="C85" s="45" t="s">
        <v>208</v>
      </c>
      <c r="D85" s="18"/>
      <c r="E85" s="22"/>
      <c r="F85" s="16">
        <v>2</v>
      </c>
      <c r="G85" s="16">
        <v>1835.8</v>
      </c>
      <c r="H85" s="216">
        <f t="shared" ref="H85:H88" si="7">G85*F85/1000</f>
        <v>3.6715999999999998</v>
      </c>
      <c r="I85" s="225">
        <f t="shared" ref="I85:I88" si="8">G85</f>
        <v>1835.8</v>
      </c>
      <c r="J85" s="33"/>
      <c r="L85" s="24"/>
      <c r="M85" s="25"/>
      <c r="N85" s="26"/>
    </row>
    <row r="86" spans="1:14" ht="15.75" customHeight="1">
      <c r="A86" s="45">
        <v>22</v>
      </c>
      <c r="B86" s="158" t="s">
        <v>162</v>
      </c>
      <c r="C86" s="187" t="s">
        <v>163</v>
      </c>
      <c r="D86" s="18"/>
      <c r="E86" s="22"/>
      <c r="F86" s="16">
        <v>2</v>
      </c>
      <c r="G86" s="16">
        <v>195.95</v>
      </c>
      <c r="H86" s="216">
        <f t="shared" si="7"/>
        <v>0.39189999999999997</v>
      </c>
      <c r="I86" s="225">
        <f t="shared" si="8"/>
        <v>195.95</v>
      </c>
      <c r="J86" s="33"/>
      <c r="L86" s="24"/>
      <c r="M86" s="25"/>
      <c r="N86" s="26"/>
    </row>
    <row r="87" spans="1:14" ht="31.5" customHeight="1">
      <c r="A87" s="45">
        <v>23</v>
      </c>
      <c r="B87" s="158" t="s">
        <v>209</v>
      </c>
      <c r="C87" s="187" t="s">
        <v>45</v>
      </c>
      <c r="D87" s="18"/>
      <c r="E87" s="22"/>
      <c r="F87" s="16">
        <f>4/100</f>
        <v>0.04</v>
      </c>
      <c r="G87" s="16">
        <v>3397.65</v>
      </c>
      <c r="H87" s="216">
        <f t="shared" si="7"/>
        <v>0.135906</v>
      </c>
      <c r="I87" s="225">
        <f>G87*0.01</f>
        <v>33.976500000000001</v>
      </c>
      <c r="J87" s="33"/>
      <c r="L87" s="24"/>
      <c r="M87" s="25"/>
      <c r="N87" s="26"/>
    </row>
    <row r="88" spans="1:14" ht="15.75" customHeight="1">
      <c r="A88" s="45">
        <v>24</v>
      </c>
      <c r="B88" s="173" t="s">
        <v>238</v>
      </c>
      <c r="C88" s="187" t="s">
        <v>152</v>
      </c>
      <c r="D88" s="18"/>
      <c r="E88" s="22"/>
      <c r="F88" s="16">
        <v>3</v>
      </c>
      <c r="G88" s="16">
        <v>175.6</v>
      </c>
      <c r="H88" s="216">
        <f t="shared" si="7"/>
        <v>0.52679999999999993</v>
      </c>
      <c r="I88" s="225">
        <f t="shared" si="8"/>
        <v>175.6</v>
      </c>
      <c r="J88" s="33"/>
      <c r="L88" s="24"/>
      <c r="M88" s="25"/>
      <c r="N88" s="26"/>
    </row>
    <row r="89" spans="1:14" ht="15.75" customHeight="1">
      <c r="A89" s="45"/>
      <c r="B89" s="49" t="s">
        <v>62</v>
      </c>
      <c r="C89" s="69"/>
      <c r="D89" s="122"/>
      <c r="E89" s="69">
        <v>1</v>
      </c>
      <c r="F89" s="69"/>
      <c r="G89" s="69"/>
      <c r="H89" s="69"/>
      <c r="I89" s="53">
        <f>SUM(I84:I88)</f>
        <v>2320.4164999999998</v>
      </c>
      <c r="J89" s="33"/>
      <c r="L89" s="24"/>
      <c r="M89" s="25"/>
      <c r="N89" s="26"/>
    </row>
    <row r="90" spans="1:14" ht="15.75" customHeight="1">
      <c r="A90" s="45"/>
      <c r="B90" s="76" t="s">
        <v>95</v>
      </c>
      <c r="C90" s="19"/>
      <c r="D90" s="19"/>
      <c r="E90" s="70"/>
      <c r="F90" s="70"/>
      <c r="G90" s="71"/>
      <c r="H90" s="71"/>
      <c r="I90" s="21">
        <v>0</v>
      </c>
      <c r="J90" s="33"/>
      <c r="L90" s="24"/>
      <c r="M90" s="25"/>
      <c r="N90" s="26"/>
    </row>
    <row r="91" spans="1:14" ht="15.75" customHeight="1">
      <c r="A91" s="123"/>
      <c r="B91" s="73" t="s">
        <v>63</v>
      </c>
      <c r="C91" s="57"/>
      <c r="D91" s="57"/>
      <c r="E91" s="57"/>
      <c r="F91" s="57"/>
      <c r="G91" s="57"/>
      <c r="H91" s="57"/>
      <c r="I91" s="72">
        <f>I82+I89</f>
        <v>69675.548093550009</v>
      </c>
      <c r="J91" s="33"/>
      <c r="L91" s="24"/>
      <c r="M91" s="25"/>
      <c r="N91" s="26"/>
    </row>
    <row r="92" spans="1:14" ht="15.75" customHeight="1">
      <c r="A92" s="242" t="s">
        <v>231</v>
      </c>
      <c r="B92" s="242"/>
      <c r="C92" s="242"/>
      <c r="D92" s="242"/>
      <c r="E92" s="242"/>
      <c r="F92" s="242"/>
      <c r="G92" s="242"/>
      <c r="H92" s="242"/>
      <c r="I92" s="242"/>
      <c r="J92" s="33"/>
      <c r="L92" s="24"/>
      <c r="M92" s="25"/>
      <c r="N92" s="26"/>
    </row>
    <row r="93" spans="1:14" ht="15.75" customHeight="1">
      <c r="A93" s="9"/>
      <c r="B93" s="230" t="s">
        <v>232</v>
      </c>
      <c r="C93" s="230"/>
      <c r="D93" s="230"/>
      <c r="E93" s="230"/>
      <c r="F93" s="230"/>
      <c r="G93" s="230"/>
      <c r="H93" s="190"/>
      <c r="I93" s="4"/>
      <c r="J93" s="33"/>
      <c r="L93" s="24"/>
      <c r="M93" s="25"/>
      <c r="N93" s="26"/>
    </row>
    <row r="94" spans="1:14" ht="15.75" customHeight="1">
      <c r="A94" s="193"/>
      <c r="B94" s="241" t="s">
        <v>6</v>
      </c>
      <c r="C94" s="241"/>
      <c r="D94" s="241"/>
      <c r="E94" s="241"/>
      <c r="F94" s="241"/>
      <c r="G94" s="241"/>
      <c r="H94" s="37"/>
      <c r="I94" s="6"/>
      <c r="J94" s="33"/>
      <c r="K94" s="33"/>
      <c r="L94" s="33"/>
      <c r="M94" s="25"/>
      <c r="N94" s="26"/>
    </row>
    <row r="95" spans="1:14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33"/>
      <c r="K95" s="33"/>
      <c r="L95" s="33"/>
      <c r="M95" s="25"/>
      <c r="N95" s="26"/>
    </row>
    <row r="96" spans="1:14" ht="15.75" customHeight="1">
      <c r="A96" s="254" t="s">
        <v>7</v>
      </c>
      <c r="B96" s="254"/>
      <c r="C96" s="254"/>
      <c r="D96" s="254"/>
      <c r="E96" s="254"/>
      <c r="F96" s="254"/>
      <c r="G96" s="254"/>
      <c r="H96" s="254"/>
      <c r="I96" s="254"/>
      <c r="J96" s="33"/>
      <c r="K96" s="33"/>
      <c r="L96" s="33"/>
    </row>
    <row r="97" spans="1:22" ht="15.75" customHeight="1">
      <c r="A97" s="254" t="s">
        <v>8</v>
      </c>
      <c r="B97" s="254"/>
      <c r="C97" s="254"/>
      <c r="D97" s="254"/>
      <c r="E97" s="254"/>
      <c r="F97" s="254"/>
      <c r="G97" s="254"/>
      <c r="H97" s="254"/>
      <c r="I97" s="254"/>
      <c r="J97" s="33"/>
      <c r="K97" s="33"/>
      <c r="L97" s="33"/>
    </row>
    <row r="98" spans="1:22" ht="15.75" customHeight="1">
      <c r="A98" s="242" t="s">
        <v>9</v>
      </c>
      <c r="B98" s="242"/>
      <c r="C98" s="242"/>
      <c r="D98" s="242"/>
      <c r="E98" s="242"/>
      <c r="F98" s="242"/>
      <c r="G98" s="242"/>
      <c r="H98" s="242"/>
      <c r="I98" s="242"/>
    </row>
    <row r="99" spans="1:22" ht="15.75" customHeight="1">
      <c r="A99" s="189"/>
      <c r="B99" s="189"/>
      <c r="C99" s="189"/>
      <c r="D99" s="189"/>
      <c r="E99" s="189"/>
      <c r="F99" s="189"/>
      <c r="G99" s="189"/>
      <c r="H99" s="189"/>
      <c r="I99" s="189"/>
    </row>
    <row r="100" spans="1:22" ht="15.75" customHeight="1">
      <c r="A100" s="1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8"/>
    </row>
    <row r="101" spans="1:22" ht="15.75" customHeight="1">
      <c r="A101" s="255" t="s">
        <v>10</v>
      </c>
      <c r="B101" s="255"/>
      <c r="C101" s="255"/>
      <c r="D101" s="255"/>
      <c r="E101" s="255"/>
      <c r="F101" s="255"/>
      <c r="G101" s="255"/>
      <c r="H101" s="255"/>
      <c r="I101" s="255"/>
      <c r="J101" s="38"/>
      <c r="K101" s="38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 customHeight="1">
      <c r="A102" s="5"/>
      <c r="J102" s="4"/>
      <c r="K102" s="4"/>
      <c r="L102" s="4"/>
      <c r="M102" s="4"/>
      <c r="N102" s="4"/>
      <c r="O102" s="4"/>
      <c r="P102" s="4"/>
      <c r="Q102" s="4"/>
      <c r="S102" s="4"/>
      <c r="T102" s="4"/>
      <c r="U102" s="4"/>
    </row>
    <row r="103" spans="1:22" ht="15.75" customHeight="1">
      <c r="A103" s="242" t="s">
        <v>11</v>
      </c>
      <c r="B103" s="242"/>
      <c r="C103" s="244" t="s">
        <v>123</v>
      </c>
      <c r="D103" s="244"/>
      <c r="E103" s="244"/>
      <c r="F103" s="197"/>
      <c r="I103" s="192"/>
      <c r="J103" s="6"/>
      <c r="K103" s="6"/>
      <c r="L103" s="6"/>
      <c r="M103" s="6"/>
      <c r="N103" s="6"/>
      <c r="O103" s="6"/>
      <c r="P103" s="6"/>
      <c r="Q103" s="6"/>
      <c r="R103" s="240"/>
      <c r="S103" s="240"/>
      <c r="T103" s="240"/>
      <c r="U103" s="240"/>
    </row>
    <row r="104" spans="1:22" ht="15.75" customHeight="1">
      <c r="A104" s="193"/>
      <c r="C104" s="241" t="s">
        <v>12</v>
      </c>
      <c r="D104" s="241"/>
      <c r="E104" s="241"/>
      <c r="F104" s="37"/>
      <c r="I104" s="191" t="s">
        <v>13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2" ht="15.75" customHeight="1">
      <c r="A105" s="38"/>
      <c r="C105" s="12"/>
      <c r="D105" s="12"/>
      <c r="G105" s="12"/>
      <c r="H105" s="12"/>
    </row>
    <row r="106" spans="1:22" ht="15.75" customHeight="1">
      <c r="A106" s="242" t="s">
        <v>14</v>
      </c>
      <c r="B106" s="242"/>
      <c r="C106" s="243"/>
      <c r="D106" s="243"/>
      <c r="E106" s="243"/>
      <c r="F106" s="198"/>
      <c r="I106" s="192"/>
    </row>
    <row r="107" spans="1:22" ht="15.75" customHeight="1">
      <c r="A107" s="193"/>
      <c r="C107" s="240" t="s">
        <v>12</v>
      </c>
      <c r="D107" s="240"/>
      <c r="E107" s="240"/>
      <c r="F107" s="193"/>
      <c r="I107" s="191" t="s">
        <v>13</v>
      </c>
    </row>
    <row r="108" spans="1:22" ht="15.75" customHeight="1">
      <c r="A108" s="5" t="s">
        <v>15</v>
      </c>
    </row>
    <row r="109" spans="1:22" ht="15.75" customHeight="1">
      <c r="A109" s="253" t="s">
        <v>16</v>
      </c>
      <c r="B109" s="253"/>
      <c r="C109" s="253"/>
      <c r="D109" s="253"/>
      <c r="E109" s="253"/>
      <c r="F109" s="253"/>
      <c r="G109" s="253"/>
      <c r="H109" s="253"/>
      <c r="I109" s="253"/>
    </row>
    <row r="110" spans="1:22" ht="47.25" customHeight="1">
      <c r="A110" s="245" t="s">
        <v>17</v>
      </c>
      <c r="B110" s="245"/>
      <c r="C110" s="245"/>
      <c r="D110" s="245"/>
      <c r="E110" s="245"/>
      <c r="F110" s="245"/>
      <c r="G110" s="245"/>
      <c r="H110" s="245"/>
      <c r="I110" s="245"/>
    </row>
    <row r="111" spans="1:22" ht="31.5" customHeight="1">
      <c r="A111" s="245" t="s">
        <v>18</v>
      </c>
      <c r="B111" s="245"/>
      <c r="C111" s="245"/>
      <c r="D111" s="245"/>
      <c r="E111" s="245"/>
      <c r="F111" s="245"/>
      <c r="G111" s="245"/>
      <c r="H111" s="245"/>
      <c r="I111" s="245"/>
    </row>
    <row r="112" spans="1:22" ht="31.5" customHeight="1">
      <c r="A112" s="245" t="s">
        <v>23</v>
      </c>
      <c r="B112" s="245"/>
      <c r="C112" s="245"/>
      <c r="D112" s="245"/>
      <c r="E112" s="245"/>
      <c r="F112" s="245"/>
      <c r="G112" s="245"/>
      <c r="H112" s="245"/>
      <c r="I112" s="245"/>
    </row>
    <row r="113" spans="1:9" ht="15.75">
      <c r="A113" s="245" t="s">
        <v>22</v>
      </c>
      <c r="B113" s="245"/>
      <c r="C113" s="245"/>
      <c r="D113" s="245"/>
      <c r="E113" s="245"/>
      <c r="F113" s="245"/>
      <c r="G113" s="245"/>
      <c r="H113" s="245"/>
      <c r="I113" s="245"/>
    </row>
  </sheetData>
  <autoFilter ref="I14:I98"/>
  <mergeCells count="30">
    <mergeCell ref="A113:I113"/>
    <mergeCell ref="A103:B103"/>
    <mergeCell ref="C103:E103"/>
    <mergeCell ref="R103:U103"/>
    <mergeCell ref="C104:E104"/>
    <mergeCell ref="A106:B106"/>
    <mergeCell ref="C106:E106"/>
    <mergeCell ref="C107:E107"/>
    <mergeCell ref="A109:I109"/>
    <mergeCell ref="A110:I110"/>
    <mergeCell ref="A111:I111"/>
    <mergeCell ref="A112:I112"/>
    <mergeCell ref="A101:I101"/>
    <mergeCell ref="A29:I29"/>
    <mergeCell ref="A36:I36"/>
    <mergeCell ref="A45:I45"/>
    <mergeCell ref="A57:I57"/>
    <mergeCell ref="A79:I79"/>
    <mergeCell ref="A92:I92"/>
    <mergeCell ref="B93:G93"/>
    <mergeCell ref="B94:G94"/>
    <mergeCell ref="A96:I96"/>
    <mergeCell ref="A97:I97"/>
    <mergeCell ref="A98:I98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233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104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42521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customHeight="1">
      <c r="A20" s="45">
        <v>4</v>
      </c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f>F20/2*G20</f>
        <v>340.32</v>
      </c>
      <c r="J20" s="32"/>
      <c r="K20" s="7"/>
      <c r="L20" s="7"/>
      <c r="M20" s="7"/>
    </row>
    <row r="21" spans="1:13" ht="15.75" customHeight="1">
      <c r="A21" s="45">
        <v>5</v>
      </c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f>F21*G21</f>
        <v>22.877399999999998</v>
      </c>
      <c r="J21" s="32"/>
      <c r="K21" s="7"/>
      <c r="L21" s="7"/>
      <c r="M21" s="7"/>
    </row>
    <row r="22" spans="1:13" ht="15.75" customHeight="1">
      <c r="A22" s="45">
        <v>6</v>
      </c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f t="shared" ref="I22:I26" si="2">F22*G22</f>
        <v>5.4945000000000004</v>
      </c>
      <c r="J22" s="32"/>
      <c r="K22" s="7"/>
      <c r="L22" s="7"/>
      <c r="M22" s="7"/>
    </row>
    <row r="23" spans="1:13" ht="15.75" customHeight="1">
      <c r="A23" s="45">
        <v>7</v>
      </c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f t="shared" si="2"/>
        <v>961.25819999999987</v>
      </c>
      <c r="J23" s="32"/>
      <c r="K23" s="7"/>
      <c r="L23" s="7"/>
      <c r="M23" s="7"/>
    </row>
    <row r="24" spans="1:13" ht="15.75" customHeight="1">
      <c r="A24" s="45">
        <v>8</v>
      </c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f t="shared" si="2"/>
        <v>17.113655999999999</v>
      </c>
      <c r="J24" s="32"/>
      <c r="K24" s="7"/>
      <c r="L24" s="7"/>
      <c r="M24" s="7"/>
    </row>
    <row r="25" spans="1:13" ht="15.75" customHeight="1">
      <c r="A25" s="45">
        <v>9</v>
      </c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f t="shared" si="2"/>
        <v>58.457999999999998</v>
      </c>
      <c r="J25" s="32"/>
      <c r="K25" s="7"/>
      <c r="L25" s="7"/>
      <c r="M25" s="7"/>
    </row>
    <row r="26" spans="1:13" ht="15.75" customHeight="1">
      <c r="A26" s="45">
        <v>10</v>
      </c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f t="shared" si="2"/>
        <v>33.227039999999995</v>
      </c>
      <c r="J26" s="32"/>
      <c r="K26" s="7"/>
      <c r="L26" s="7"/>
      <c r="M26" s="7"/>
    </row>
    <row r="27" spans="1:13" ht="15.75" customHeight="1">
      <c r="A27" s="45">
        <v>11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12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31.5" customHeight="1">
      <c r="A30" s="45">
        <v>13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3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31.5" customHeight="1">
      <c r="A31" s="45">
        <v>14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3"/>
        <v>1.9634517162</v>
      </c>
      <c r="I31" s="16">
        <f t="shared" ref="I31:I33" si="4">F31/6*G31</f>
        <v>327.24195270000001</v>
      </c>
      <c r="J31" s="32"/>
      <c r="K31" s="7"/>
      <c r="L31" s="7"/>
      <c r="M31" s="7"/>
    </row>
    <row r="32" spans="1:13" ht="15.75" customHeight="1">
      <c r="A32" s="45">
        <v>15</v>
      </c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3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16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4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3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3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5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5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5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5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5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customHeight="1">
      <c r="A46" s="45">
        <v>17</v>
      </c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6">SUM(F46*G46/1000)</f>
        <v>2.028313845</v>
      </c>
      <c r="I46" s="16">
        <f t="shared" ref="I46:I49" si="7">F46/2*G46</f>
        <v>1014.1569225</v>
      </c>
      <c r="J46" s="33"/>
      <c r="L46" s="24"/>
      <c r="M46" s="25"/>
      <c r="N46" s="26"/>
    </row>
    <row r="47" spans="1:14" ht="15.75" customHeight="1">
      <c r="A47" s="45">
        <v>18</v>
      </c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6"/>
        <v>4.2881519999999999E-2</v>
      </c>
      <c r="I47" s="16">
        <f t="shared" si="7"/>
        <v>21.440760000000001</v>
      </c>
      <c r="J47" s="33"/>
      <c r="L47" s="24"/>
      <c r="M47" s="25"/>
      <c r="N47" s="26"/>
    </row>
    <row r="48" spans="1:14" ht="15.75" customHeight="1">
      <c r="A48" s="45">
        <v>19</v>
      </c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6"/>
        <v>3.0492237599999998</v>
      </c>
      <c r="I48" s="16">
        <f t="shared" si="7"/>
        <v>1524.6118799999999</v>
      </c>
      <c r="J48" s="33"/>
      <c r="L48" s="24"/>
      <c r="M48" s="25"/>
      <c r="N48" s="26"/>
    </row>
    <row r="49" spans="1:14" ht="15.75" customHeight="1">
      <c r="A49" s="45">
        <v>20</v>
      </c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6"/>
        <v>2.3710144519999998</v>
      </c>
      <c r="I49" s="16">
        <f t="shared" si="7"/>
        <v>1185.5072259999999</v>
      </c>
      <c r="J49" s="33"/>
      <c r="L49" s="24"/>
      <c r="M49" s="25"/>
      <c r="N49" s="26"/>
    </row>
    <row r="50" spans="1:14" ht="15.75" customHeight="1">
      <c r="A50" s="45">
        <v>21</v>
      </c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6"/>
        <v>0.13373740800000003</v>
      </c>
      <c r="I50" s="16">
        <f>F50/2*G50</f>
        <v>66.868704000000008</v>
      </c>
      <c r="J50" s="33"/>
      <c r="L50" s="24"/>
      <c r="M50" s="25"/>
      <c r="N50" s="26"/>
    </row>
    <row r="51" spans="1:14" ht="31.5" customHeight="1">
      <c r="A51" s="45">
        <v>22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6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6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6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6"/>
        <v>0.11304260000000001</v>
      </c>
      <c r="I54" s="16">
        <v>0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6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8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8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customHeight="1">
      <c r="A65" s="45">
        <v>23</v>
      </c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8"/>
        <v>26.947293000000002</v>
      </c>
      <c r="I65" s="16">
        <f>F65*G65</f>
        <v>26947.293000000001</v>
      </c>
      <c r="J65" s="33"/>
      <c r="L65" s="24"/>
      <c r="M65" s="25"/>
      <c r="N65" s="26"/>
    </row>
    <row r="66" spans="1:14" ht="15.75" customHeight="1">
      <c r="A66" s="45">
        <v>24</v>
      </c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8"/>
        <v>2.0984974200000002</v>
      </c>
      <c r="I66" s="16">
        <f t="shared" ref="I66:I69" si="9">F66*G66</f>
        <v>2098.4974200000001</v>
      </c>
      <c r="J66" s="33"/>
      <c r="L66" s="24"/>
      <c r="M66" s="25"/>
      <c r="N66" s="26"/>
    </row>
    <row r="67" spans="1:14" ht="15.75" customHeight="1">
      <c r="A67" s="45">
        <v>25</v>
      </c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8"/>
        <v>45.309919200000003</v>
      </c>
      <c r="I67" s="16">
        <f t="shared" si="9"/>
        <v>45309.919200000004</v>
      </c>
      <c r="J67" s="33"/>
      <c r="L67" s="24"/>
      <c r="M67" s="25"/>
      <c r="N67" s="26"/>
    </row>
    <row r="68" spans="1:14" ht="15.75" customHeight="1">
      <c r="A68" s="45">
        <v>26</v>
      </c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8"/>
        <v>0.49497199999999997</v>
      </c>
      <c r="I68" s="16">
        <f t="shared" si="9"/>
        <v>494.97199999999998</v>
      </c>
      <c r="J68" s="33"/>
      <c r="L68" s="24"/>
      <c r="M68" s="25"/>
      <c r="N68" s="26"/>
    </row>
    <row r="69" spans="1:14" ht="15.75" customHeight="1">
      <c r="A69" s="45">
        <v>27</v>
      </c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8"/>
        <v>0.46179599999999998</v>
      </c>
      <c r="I69" s="16">
        <f t="shared" si="9"/>
        <v>461.79599999999999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8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8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8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28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29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I17+I18+I19+I20+I21+I22+I23+I24+I25+I26+I27+I28+I30+I31+I32+I33+I46+I47+I48+I49+I50+I51+I65+I66+I67+I68+I69+I80+I81</f>
        <v>121981.32838075556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31.5" customHeight="1">
      <c r="A84" s="45">
        <v>30</v>
      </c>
      <c r="B84" s="199" t="s">
        <v>207</v>
      </c>
      <c r="C84" s="45" t="s">
        <v>208</v>
      </c>
      <c r="D84" s="18"/>
      <c r="E84" s="22"/>
      <c r="F84" s="16">
        <v>2</v>
      </c>
      <c r="G84" s="16">
        <v>1835.8</v>
      </c>
      <c r="H84" s="216">
        <f t="shared" ref="H84:H86" si="10">G84*F84/1000</f>
        <v>3.6715999999999998</v>
      </c>
      <c r="I84" s="225">
        <f>G84</f>
        <v>1835.8</v>
      </c>
      <c r="J84" s="33"/>
      <c r="L84" s="24"/>
      <c r="M84" s="25"/>
      <c r="N84" s="26"/>
    </row>
    <row r="85" spans="1:14" ht="15.75" customHeight="1">
      <c r="A85" s="45">
        <v>31</v>
      </c>
      <c r="B85" s="158" t="s">
        <v>211</v>
      </c>
      <c r="C85" s="187" t="s">
        <v>212</v>
      </c>
      <c r="D85" s="18"/>
      <c r="E85" s="22"/>
      <c r="F85" s="16">
        <f>1/100</f>
        <v>0.01</v>
      </c>
      <c r="G85" s="16">
        <v>7033.13</v>
      </c>
      <c r="H85" s="216">
        <f>G85*F85/1000</f>
        <v>7.0331299999999999E-2</v>
      </c>
      <c r="I85" s="225">
        <f>G85*0.01</f>
        <v>70.331299999999999</v>
      </c>
      <c r="J85" s="33"/>
      <c r="L85" s="24"/>
      <c r="M85" s="25"/>
      <c r="N85" s="26"/>
    </row>
    <row r="86" spans="1:14" ht="15.75" customHeight="1">
      <c r="A86" s="45">
        <v>32</v>
      </c>
      <c r="B86" s="227" t="s">
        <v>213</v>
      </c>
      <c r="C86" s="226" t="s">
        <v>214</v>
      </c>
      <c r="D86" s="18"/>
      <c r="E86" s="22"/>
      <c r="F86" s="16">
        <v>1</v>
      </c>
      <c r="G86" s="16">
        <v>748.64</v>
      </c>
      <c r="H86" s="216">
        <f t="shared" si="10"/>
        <v>0.74863999999999997</v>
      </c>
      <c r="I86" s="225">
        <f>G86</f>
        <v>748.64</v>
      </c>
      <c r="J86" s="33"/>
      <c r="L86" s="24"/>
      <c r="M86" s="25"/>
      <c r="N86" s="26"/>
    </row>
    <row r="87" spans="1:14" ht="15.75" customHeight="1">
      <c r="A87" s="45"/>
      <c r="B87" s="49" t="s">
        <v>62</v>
      </c>
      <c r="C87" s="69"/>
      <c r="D87" s="122"/>
      <c r="E87" s="69">
        <v>1</v>
      </c>
      <c r="F87" s="69"/>
      <c r="G87" s="69"/>
      <c r="H87" s="69"/>
      <c r="I87" s="53">
        <f>SUM(I84:I86)</f>
        <v>2654.7712999999999</v>
      </c>
      <c r="J87" s="33"/>
      <c r="L87" s="24"/>
      <c r="M87" s="25"/>
      <c r="N87" s="26"/>
    </row>
    <row r="88" spans="1:14" ht="15.75" customHeight="1">
      <c r="A88" s="45"/>
      <c r="B88" s="76" t="s">
        <v>95</v>
      </c>
      <c r="C88" s="19"/>
      <c r="D88" s="19"/>
      <c r="E88" s="70"/>
      <c r="F88" s="70"/>
      <c r="G88" s="71"/>
      <c r="H88" s="71"/>
      <c r="I88" s="21">
        <v>0</v>
      </c>
      <c r="J88" s="33"/>
      <c r="L88" s="24"/>
      <c r="M88" s="25"/>
      <c r="N88" s="26"/>
    </row>
    <row r="89" spans="1:14" ht="15.75" customHeight="1">
      <c r="A89" s="123"/>
      <c r="B89" s="73" t="s">
        <v>63</v>
      </c>
      <c r="C89" s="57"/>
      <c r="D89" s="57"/>
      <c r="E89" s="57"/>
      <c r="F89" s="57"/>
      <c r="G89" s="57"/>
      <c r="H89" s="57"/>
      <c r="I89" s="72">
        <f>I82+I87</f>
        <v>124636.09968075555</v>
      </c>
      <c r="J89" s="33"/>
      <c r="L89" s="24"/>
      <c r="M89" s="25"/>
      <c r="N89" s="26"/>
    </row>
    <row r="90" spans="1:14" ht="15.75" customHeight="1">
      <c r="A90" s="242" t="s">
        <v>234</v>
      </c>
      <c r="B90" s="242"/>
      <c r="C90" s="242"/>
      <c r="D90" s="242"/>
      <c r="E90" s="242"/>
      <c r="F90" s="242"/>
      <c r="G90" s="242"/>
      <c r="H90" s="242"/>
      <c r="I90" s="242"/>
      <c r="J90" s="33"/>
      <c r="L90" s="24"/>
      <c r="M90" s="25"/>
      <c r="N90" s="26"/>
    </row>
    <row r="91" spans="1:14" ht="15.75" customHeight="1">
      <c r="A91" s="9"/>
      <c r="B91" s="230" t="s">
        <v>235</v>
      </c>
      <c r="C91" s="230"/>
      <c r="D91" s="230"/>
      <c r="E91" s="230"/>
      <c r="F91" s="230"/>
      <c r="G91" s="230"/>
      <c r="H91" s="190"/>
      <c r="I91" s="4"/>
      <c r="J91" s="33"/>
      <c r="L91" s="24"/>
      <c r="M91" s="25"/>
      <c r="N91" s="26"/>
    </row>
    <row r="92" spans="1:14" ht="15.75" customHeight="1">
      <c r="A92" s="193"/>
      <c r="B92" s="241" t="s">
        <v>6</v>
      </c>
      <c r="C92" s="241"/>
      <c r="D92" s="241"/>
      <c r="E92" s="241"/>
      <c r="F92" s="241"/>
      <c r="G92" s="241"/>
      <c r="H92" s="37"/>
      <c r="I92" s="6"/>
      <c r="J92" s="33"/>
      <c r="K92" s="33"/>
      <c r="L92" s="33"/>
      <c r="M92" s="25"/>
      <c r="N92" s="26"/>
    </row>
    <row r="93" spans="1:14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33"/>
      <c r="K93" s="33"/>
      <c r="L93" s="33"/>
      <c r="M93" s="25"/>
      <c r="N93" s="26"/>
    </row>
    <row r="94" spans="1:14" ht="15.75" customHeight="1">
      <c r="A94" s="254" t="s">
        <v>7</v>
      </c>
      <c r="B94" s="254"/>
      <c r="C94" s="254"/>
      <c r="D94" s="254"/>
      <c r="E94" s="254"/>
      <c r="F94" s="254"/>
      <c r="G94" s="254"/>
      <c r="H94" s="254"/>
      <c r="I94" s="254"/>
      <c r="J94" s="33"/>
      <c r="K94" s="33"/>
      <c r="L94" s="33"/>
    </row>
    <row r="95" spans="1:14" ht="15.75" customHeight="1">
      <c r="A95" s="254" t="s">
        <v>8</v>
      </c>
      <c r="B95" s="254"/>
      <c r="C95" s="254"/>
      <c r="D95" s="254"/>
      <c r="E95" s="254"/>
      <c r="F95" s="254"/>
      <c r="G95" s="254"/>
      <c r="H95" s="254"/>
      <c r="I95" s="254"/>
      <c r="J95" s="33"/>
      <c r="K95" s="33"/>
      <c r="L95" s="33"/>
    </row>
    <row r="96" spans="1:14" ht="15.75" customHeight="1">
      <c r="A96" s="242" t="s">
        <v>9</v>
      </c>
      <c r="B96" s="242"/>
      <c r="C96" s="242"/>
      <c r="D96" s="242"/>
      <c r="E96" s="242"/>
      <c r="F96" s="242"/>
      <c r="G96" s="242"/>
      <c r="H96" s="242"/>
      <c r="I96" s="242"/>
    </row>
    <row r="97" spans="1:22" ht="15.75" customHeight="1">
      <c r="A97" s="189"/>
      <c r="B97" s="189"/>
      <c r="C97" s="189"/>
      <c r="D97" s="189"/>
      <c r="E97" s="189"/>
      <c r="F97" s="189"/>
      <c r="G97" s="189"/>
      <c r="H97" s="189"/>
      <c r="I97" s="189"/>
    </row>
    <row r="98" spans="1:22" ht="15.75" customHeight="1">
      <c r="A98" s="1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8"/>
    </row>
    <row r="99" spans="1:22" ht="15.75" customHeight="1">
      <c r="A99" s="255" t="s">
        <v>10</v>
      </c>
      <c r="B99" s="255"/>
      <c r="C99" s="255"/>
      <c r="D99" s="255"/>
      <c r="E99" s="255"/>
      <c r="F99" s="255"/>
      <c r="G99" s="255"/>
      <c r="H99" s="255"/>
      <c r="I99" s="255"/>
      <c r="J99" s="38"/>
      <c r="K99" s="38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2" ht="15.75" customHeight="1">
      <c r="A100" s="5"/>
      <c r="J100" s="4"/>
      <c r="K100" s="4"/>
      <c r="L100" s="4"/>
      <c r="M100" s="4"/>
      <c r="N100" s="4"/>
      <c r="O100" s="4"/>
      <c r="P100" s="4"/>
      <c r="Q100" s="4"/>
      <c r="S100" s="4"/>
      <c r="T100" s="4"/>
      <c r="U100" s="4"/>
    </row>
    <row r="101" spans="1:22" ht="15.75" customHeight="1">
      <c r="A101" s="242" t="s">
        <v>11</v>
      </c>
      <c r="B101" s="242"/>
      <c r="C101" s="244" t="s">
        <v>123</v>
      </c>
      <c r="D101" s="244"/>
      <c r="E101" s="244"/>
      <c r="F101" s="197"/>
      <c r="I101" s="192"/>
      <c r="J101" s="6"/>
      <c r="K101" s="6"/>
      <c r="L101" s="6"/>
      <c r="M101" s="6"/>
      <c r="N101" s="6"/>
      <c r="O101" s="6"/>
      <c r="P101" s="6"/>
      <c r="Q101" s="6"/>
      <c r="R101" s="240"/>
      <c r="S101" s="240"/>
      <c r="T101" s="240"/>
      <c r="U101" s="240"/>
    </row>
    <row r="102" spans="1:22" ht="15.75" customHeight="1">
      <c r="A102" s="193"/>
      <c r="C102" s="241" t="s">
        <v>12</v>
      </c>
      <c r="D102" s="241"/>
      <c r="E102" s="241"/>
      <c r="F102" s="37"/>
      <c r="I102" s="191" t="s">
        <v>13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2" ht="15.75" customHeight="1">
      <c r="A103" s="38"/>
      <c r="C103" s="12"/>
      <c r="D103" s="12"/>
      <c r="G103" s="12"/>
      <c r="H103" s="12"/>
    </row>
    <row r="104" spans="1:22" ht="15.75" customHeight="1">
      <c r="A104" s="242" t="s">
        <v>14</v>
      </c>
      <c r="B104" s="242"/>
      <c r="C104" s="243"/>
      <c r="D104" s="243"/>
      <c r="E104" s="243"/>
      <c r="F104" s="198"/>
      <c r="I104" s="192"/>
    </row>
    <row r="105" spans="1:22" ht="15.75" customHeight="1">
      <c r="A105" s="193"/>
      <c r="C105" s="240" t="s">
        <v>12</v>
      </c>
      <c r="D105" s="240"/>
      <c r="E105" s="240"/>
      <c r="F105" s="193"/>
      <c r="I105" s="191" t="s">
        <v>13</v>
      </c>
    </row>
    <row r="106" spans="1:22" ht="15.75" customHeight="1">
      <c r="A106" s="5" t="s">
        <v>15</v>
      </c>
    </row>
    <row r="107" spans="1:22" ht="15.75" customHeight="1">
      <c r="A107" s="253" t="s">
        <v>16</v>
      </c>
      <c r="B107" s="253"/>
      <c r="C107" s="253"/>
      <c r="D107" s="253"/>
      <c r="E107" s="253"/>
      <c r="F107" s="253"/>
      <c r="G107" s="253"/>
      <c r="H107" s="253"/>
      <c r="I107" s="253"/>
    </row>
    <row r="108" spans="1:22" ht="47.25" customHeight="1">
      <c r="A108" s="245" t="s">
        <v>17</v>
      </c>
      <c r="B108" s="245"/>
      <c r="C108" s="245"/>
      <c r="D108" s="245"/>
      <c r="E108" s="245"/>
      <c r="F108" s="245"/>
      <c r="G108" s="245"/>
      <c r="H108" s="245"/>
      <c r="I108" s="245"/>
    </row>
    <row r="109" spans="1:22" ht="31.5" customHeight="1">
      <c r="A109" s="245" t="s">
        <v>18</v>
      </c>
      <c r="B109" s="245"/>
      <c r="C109" s="245"/>
      <c r="D109" s="245"/>
      <c r="E109" s="245"/>
      <c r="F109" s="245"/>
      <c r="G109" s="245"/>
      <c r="H109" s="245"/>
      <c r="I109" s="245"/>
    </row>
    <row r="110" spans="1:22" ht="31.5" customHeight="1">
      <c r="A110" s="245" t="s">
        <v>23</v>
      </c>
      <c r="B110" s="245"/>
      <c r="C110" s="245"/>
      <c r="D110" s="245"/>
      <c r="E110" s="245"/>
      <c r="F110" s="245"/>
      <c r="G110" s="245"/>
      <c r="H110" s="245"/>
      <c r="I110" s="245"/>
    </row>
    <row r="111" spans="1:22" ht="15.75">
      <c r="A111" s="245" t="s">
        <v>22</v>
      </c>
      <c r="B111" s="245"/>
      <c r="C111" s="245"/>
      <c r="D111" s="245"/>
      <c r="E111" s="245"/>
      <c r="F111" s="245"/>
      <c r="G111" s="245"/>
      <c r="H111" s="245"/>
      <c r="I111" s="245"/>
    </row>
  </sheetData>
  <autoFilter ref="I14:I96"/>
  <mergeCells count="30">
    <mergeCell ref="A111:I111"/>
    <mergeCell ref="A101:B101"/>
    <mergeCell ref="C101:E101"/>
    <mergeCell ref="R101:U101"/>
    <mergeCell ref="C102:E102"/>
    <mergeCell ref="A104:B104"/>
    <mergeCell ref="C104:E104"/>
    <mergeCell ref="C105:E105"/>
    <mergeCell ref="A107:I107"/>
    <mergeCell ref="A108:I108"/>
    <mergeCell ref="A109:I109"/>
    <mergeCell ref="A110:I110"/>
    <mergeCell ref="A99:I99"/>
    <mergeCell ref="A29:I29"/>
    <mergeCell ref="A36:I36"/>
    <mergeCell ref="A45:I45"/>
    <mergeCell ref="A57:I57"/>
    <mergeCell ref="A79:I79"/>
    <mergeCell ref="A90:I90"/>
    <mergeCell ref="B91:G91"/>
    <mergeCell ref="B92:G92"/>
    <mergeCell ref="A94:I94"/>
    <mergeCell ref="A95:I95"/>
    <mergeCell ref="A96:I96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236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70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42551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15.75" customHeight="1">
      <c r="A30" s="45">
        <v>6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15.75" customHeight="1">
      <c r="A31" s="45">
        <v>7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8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hidden="1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hidden="1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237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9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10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I17+I18+I19+I27+I28+I30+I31+I33+I80+I81</f>
        <v>37960.570490255552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31.5" customHeight="1">
      <c r="A84" s="45">
        <v>11</v>
      </c>
      <c r="B84" s="158" t="s">
        <v>98</v>
      </c>
      <c r="C84" s="187" t="s">
        <v>152</v>
      </c>
      <c r="D84" s="222"/>
      <c r="E84" s="204"/>
      <c r="F84" s="223">
        <v>7</v>
      </c>
      <c r="G84" s="224">
        <v>79.09</v>
      </c>
      <c r="H84" s="16">
        <f>F84*G84/1000</f>
        <v>0.55362999999999996</v>
      </c>
      <c r="I84" s="225">
        <f>G84*2</f>
        <v>158.18</v>
      </c>
      <c r="J84" s="33"/>
      <c r="L84" s="24"/>
      <c r="M84" s="25"/>
      <c r="N84" s="26"/>
    </row>
    <row r="85" spans="1:14" ht="15.75" customHeight="1">
      <c r="A85" s="45">
        <v>12</v>
      </c>
      <c r="B85" s="173" t="s">
        <v>238</v>
      </c>
      <c r="C85" s="187" t="s">
        <v>152</v>
      </c>
      <c r="D85" s="18"/>
      <c r="E85" s="22"/>
      <c r="F85" s="16">
        <v>3</v>
      </c>
      <c r="G85" s="16">
        <v>175.6</v>
      </c>
      <c r="H85" s="216">
        <f t="shared" ref="H85" si="7">G85*F85/1000</f>
        <v>0.52679999999999993</v>
      </c>
      <c r="I85" s="225">
        <f>G85</f>
        <v>175.6</v>
      </c>
      <c r="J85" s="33"/>
      <c r="L85" s="24"/>
      <c r="M85" s="25"/>
      <c r="N85" s="26"/>
    </row>
    <row r="86" spans="1:14" ht="15.75" customHeight="1">
      <c r="A86" s="45"/>
      <c r="B86" s="49" t="s">
        <v>62</v>
      </c>
      <c r="C86" s="69"/>
      <c r="D86" s="122"/>
      <c r="E86" s="69">
        <v>1</v>
      </c>
      <c r="F86" s="69"/>
      <c r="G86" s="69"/>
      <c r="H86" s="69"/>
      <c r="I86" s="53">
        <f>SUM(I84:I85)</f>
        <v>333.78</v>
      </c>
      <c r="J86" s="33"/>
      <c r="L86" s="24"/>
      <c r="M86" s="25"/>
      <c r="N86" s="26"/>
    </row>
    <row r="87" spans="1:14" ht="15.75" customHeight="1">
      <c r="A87" s="45"/>
      <c r="B87" s="76" t="s">
        <v>95</v>
      </c>
      <c r="C87" s="19"/>
      <c r="D87" s="19"/>
      <c r="E87" s="70"/>
      <c r="F87" s="70"/>
      <c r="G87" s="71"/>
      <c r="H87" s="71"/>
      <c r="I87" s="21">
        <v>0</v>
      </c>
      <c r="J87" s="33"/>
      <c r="L87" s="24"/>
      <c r="M87" s="25"/>
      <c r="N87" s="26"/>
    </row>
    <row r="88" spans="1:14" ht="15.75" customHeight="1">
      <c r="A88" s="123"/>
      <c r="B88" s="73" t="s">
        <v>63</v>
      </c>
      <c r="C88" s="57"/>
      <c r="D88" s="57"/>
      <c r="E88" s="57"/>
      <c r="F88" s="57"/>
      <c r="G88" s="57"/>
      <c r="H88" s="57"/>
      <c r="I88" s="72">
        <f>I82+I86</f>
        <v>38294.350490255551</v>
      </c>
      <c r="J88" s="33"/>
      <c r="L88" s="24"/>
      <c r="M88" s="25"/>
      <c r="N88" s="26"/>
    </row>
    <row r="89" spans="1:14" ht="15.75" customHeight="1">
      <c r="A89" s="242" t="s">
        <v>239</v>
      </c>
      <c r="B89" s="242"/>
      <c r="C89" s="242"/>
      <c r="D89" s="242"/>
      <c r="E89" s="242"/>
      <c r="F89" s="242"/>
      <c r="G89" s="242"/>
      <c r="H89" s="242"/>
      <c r="I89" s="242"/>
      <c r="J89" s="33"/>
      <c r="L89" s="24"/>
      <c r="M89" s="25"/>
      <c r="N89" s="26"/>
    </row>
    <row r="90" spans="1:14" ht="15.75" customHeight="1">
      <c r="A90" s="9"/>
      <c r="B90" s="230" t="s">
        <v>240</v>
      </c>
      <c r="C90" s="230"/>
      <c r="D90" s="230"/>
      <c r="E90" s="230"/>
      <c r="F90" s="230"/>
      <c r="G90" s="230"/>
      <c r="H90" s="190"/>
      <c r="I90" s="4"/>
      <c r="J90" s="33"/>
      <c r="L90" s="24"/>
      <c r="M90" s="25"/>
      <c r="N90" s="26"/>
    </row>
    <row r="91" spans="1:14" ht="15.75" customHeight="1">
      <c r="A91" s="193"/>
      <c r="B91" s="241" t="s">
        <v>6</v>
      </c>
      <c r="C91" s="241"/>
      <c r="D91" s="241"/>
      <c r="E91" s="241"/>
      <c r="F91" s="241"/>
      <c r="G91" s="241"/>
      <c r="H91" s="37"/>
      <c r="I91" s="6"/>
      <c r="J91" s="33"/>
      <c r="K91" s="33"/>
      <c r="L91" s="33"/>
      <c r="M91" s="25"/>
      <c r="N91" s="26"/>
    </row>
    <row r="92" spans="1:14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33"/>
      <c r="K92" s="33"/>
      <c r="L92" s="33"/>
      <c r="M92" s="25"/>
      <c r="N92" s="26"/>
    </row>
    <row r="93" spans="1:14" ht="15.75" customHeight="1">
      <c r="A93" s="254" t="s">
        <v>7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14" ht="15.75" customHeight="1">
      <c r="A94" s="254" t="s">
        <v>8</v>
      </c>
      <c r="B94" s="254"/>
      <c r="C94" s="254"/>
      <c r="D94" s="254"/>
      <c r="E94" s="254"/>
      <c r="F94" s="254"/>
      <c r="G94" s="254"/>
      <c r="H94" s="254"/>
      <c r="I94" s="254"/>
      <c r="J94" s="33"/>
      <c r="K94" s="33"/>
      <c r="L94" s="33"/>
    </row>
    <row r="95" spans="1:14" ht="15.75" customHeight="1">
      <c r="A95" s="242" t="s">
        <v>9</v>
      </c>
      <c r="B95" s="242"/>
      <c r="C95" s="242"/>
      <c r="D95" s="242"/>
      <c r="E95" s="242"/>
      <c r="F95" s="242"/>
      <c r="G95" s="242"/>
      <c r="H95" s="242"/>
      <c r="I95" s="242"/>
    </row>
    <row r="96" spans="1:14" ht="15.75" customHeight="1">
      <c r="A96" s="189"/>
      <c r="B96" s="189"/>
      <c r="C96" s="189"/>
      <c r="D96" s="189"/>
      <c r="E96" s="189"/>
      <c r="F96" s="189"/>
      <c r="G96" s="189"/>
      <c r="H96" s="189"/>
      <c r="I96" s="189"/>
    </row>
    <row r="97" spans="1:22" ht="15.75" customHeight="1">
      <c r="A97" s="1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8"/>
    </row>
    <row r="98" spans="1:22" ht="15.75" customHeight="1">
      <c r="A98" s="255" t="s">
        <v>10</v>
      </c>
      <c r="B98" s="255"/>
      <c r="C98" s="255"/>
      <c r="D98" s="255"/>
      <c r="E98" s="255"/>
      <c r="F98" s="255"/>
      <c r="G98" s="255"/>
      <c r="H98" s="255"/>
      <c r="I98" s="255"/>
      <c r="J98" s="38"/>
      <c r="K98" s="38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 customHeight="1">
      <c r="A99" s="5"/>
      <c r="J99" s="4"/>
      <c r="K99" s="4"/>
      <c r="L99" s="4"/>
      <c r="M99" s="4"/>
      <c r="N99" s="4"/>
      <c r="O99" s="4"/>
      <c r="P99" s="4"/>
      <c r="Q99" s="4"/>
      <c r="S99" s="4"/>
      <c r="T99" s="4"/>
      <c r="U99" s="4"/>
    </row>
    <row r="100" spans="1:22" ht="15.75" customHeight="1">
      <c r="A100" s="242" t="s">
        <v>11</v>
      </c>
      <c r="B100" s="242"/>
      <c r="C100" s="244" t="s">
        <v>123</v>
      </c>
      <c r="D100" s="244"/>
      <c r="E100" s="244"/>
      <c r="F100" s="197"/>
      <c r="I100" s="192"/>
      <c r="J100" s="6"/>
      <c r="K100" s="6"/>
      <c r="L100" s="6"/>
      <c r="M100" s="6"/>
      <c r="N100" s="6"/>
      <c r="O100" s="6"/>
      <c r="P100" s="6"/>
      <c r="Q100" s="6"/>
      <c r="R100" s="240"/>
      <c r="S100" s="240"/>
      <c r="T100" s="240"/>
      <c r="U100" s="240"/>
    </row>
    <row r="101" spans="1:22" ht="15.75" customHeight="1">
      <c r="A101" s="193"/>
      <c r="C101" s="241" t="s">
        <v>12</v>
      </c>
      <c r="D101" s="241"/>
      <c r="E101" s="241"/>
      <c r="F101" s="37"/>
      <c r="I101" s="191" t="s">
        <v>13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2" ht="15.75" customHeight="1">
      <c r="A102" s="38"/>
      <c r="C102" s="12"/>
      <c r="D102" s="12"/>
      <c r="G102" s="12"/>
      <c r="H102" s="12"/>
    </row>
    <row r="103" spans="1:22" ht="15.75" customHeight="1">
      <c r="A103" s="242" t="s">
        <v>14</v>
      </c>
      <c r="B103" s="242"/>
      <c r="C103" s="243"/>
      <c r="D103" s="243"/>
      <c r="E103" s="243"/>
      <c r="F103" s="198"/>
      <c r="I103" s="192"/>
    </row>
    <row r="104" spans="1:22" ht="15.75" customHeight="1">
      <c r="A104" s="193"/>
      <c r="C104" s="240" t="s">
        <v>12</v>
      </c>
      <c r="D104" s="240"/>
      <c r="E104" s="240"/>
      <c r="F104" s="193"/>
      <c r="I104" s="191" t="s">
        <v>13</v>
      </c>
    </row>
    <row r="105" spans="1:22" ht="15.75" customHeight="1">
      <c r="A105" s="5" t="s">
        <v>15</v>
      </c>
    </row>
    <row r="106" spans="1:22" ht="15.75" customHeight="1">
      <c r="A106" s="253" t="s">
        <v>16</v>
      </c>
      <c r="B106" s="253"/>
      <c r="C106" s="253"/>
      <c r="D106" s="253"/>
      <c r="E106" s="253"/>
      <c r="F106" s="253"/>
      <c r="G106" s="253"/>
      <c r="H106" s="253"/>
      <c r="I106" s="253"/>
    </row>
    <row r="107" spans="1:22" ht="47.25" customHeight="1">
      <c r="A107" s="245" t="s">
        <v>17</v>
      </c>
      <c r="B107" s="245"/>
      <c r="C107" s="245"/>
      <c r="D107" s="245"/>
      <c r="E107" s="245"/>
      <c r="F107" s="245"/>
      <c r="G107" s="245"/>
      <c r="H107" s="245"/>
      <c r="I107" s="245"/>
    </row>
    <row r="108" spans="1:22" ht="31.5" customHeight="1">
      <c r="A108" s="245" t="s">
        <v>18</v>
      </c>
      <c r="B108" s="245"/>
      <c r="C108" s="245"/>
      <c r="D108" s="245"/>
      <c r="E108" s="245"/>
      <c r="F108" s="245"/>
      <c r="G108" s="245"/>
      <c r="H108" s="245"/>
      <c r="I108" s="245"/>
    </row>
    <row r="109" spans="1:22" ht="31.5" customHeight="1">
      <c r="A109" s="245" t="s">
        <v>23</v>
      </c>
      <c r="B109" s="245"/>
      <c r="C109" s="245"/>
      <c r="D109" s="245"/>
      <c r="E109" s="245"/>
      <c r="F109" s="245"/>
      <c r="G109" s="245"/>
      <c r="H109" s="245"/>
      <c r="I109" s="245"/>
    </row>
    <row r="110" spans="1:22" ht="15.75">
      <c r="A110" s="245" t="s">
        <v>22</v>
      </c>
      <c r="B110" s="245"/>
      <c r="C110" s="245"/>
      <c r="D110" s="245"/>
      <c r="E110" s="245"/>
      <c r="F110" s="245"/>
      <c r="G110" s="245"/>
      <c r="H110" s="245"/>
      <c r="I110" s="245"/>
    </row>
  </sheetData>
  <autoFilter ref="I14:I95"/>
  <mergeCells count="30">
    <mergeCell ref="A110:I110"/>
    <mergeCell ref="A100:B100"/>
    <mergeCell ref="C100:E100"/>
    <mergeCell ref="R100:U100"/>
    <mergeCell ref="C101:E101"/>
    <mergeCell ref="A103:B103"/>
    <mergeCell ref="C103:E103"/>
    <mergeCell ref="C104:E104"/>
    <mergeCell ref="A106:I106"/>
    <mergeCell ref="A107:I107"/>
    <mergeCell ref="A108:I108"/>
    <mergeCell ref="A109:I109"/>
    <mergeCell ref="A98:I98"/>
    <mergeCell ref="A29:I29"/>
    <mergeCell ref="A36:I36"/>
    <mergeCell ref="A45:I45"/>
    <mergeCell ref="A57:I57"/>
    <mergeCell ref="A79:I79"/>
    <mergeCell ref="A89:I89"/>
    <mergeCell ref="B90:G90"/>
    <mergeCell ref="B91:G91"/>
    <mergeCell ref="A93:I93"/>
    <mergeCell ref="A94:I94"/>
    <mergeCell ref="A95:I95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241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105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42582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31.5" customHeight="1">
      <c r="A30" s="45">
        <v>6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31.5" customHeight="1">
      <c r="A31" s="45">
        <v>7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8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hidden="1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hidden="1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237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9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14" ht="31.5" customHeight="1">
      <c r="A81" s="45">
        <v>10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14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I17+I18+I19+I27+I28+I30+I31+I33+I80+I81</f>
        <v>37960.570490255552</v>
      </c>
      <c r="J82" s="33"/>
      <c r="L82" s="24"/>
      <c r="M82" s="25"/>
      <c r="N82" s="26"/>
    </row>
    <row r="83" spans="1:14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14" ht="15.75" customHeight="1">
      <c r="A84" s="45">
        <v>11</v>
      </c>
      <c r="B84" s="173" t="s">
        <v>200</v>
      </c>
      <c r="C84" s="187" t="s">
        <v>152</v>
      </c>
      <c r="D84" s="18"/>
      <c r="E84" s="22"/>
      <c r="F84" s="16">
        <v>3</v>
      </c>
      <c r="G84" s="16">
        <v>175.6</v>
      </c>
      <c r="H84" s="216">
        <f t="shared" ref="H84:H86" si="7">G84*F84/1000</f>
        <v>0.52679999999999993</v>
      </c>
      <c r="I84" s="225">
        <f>G84</f>
        <v>175.6</v>
      </c>
      <c r="J84" s="33"/>
      <c r="L84" s="24"/>
      <c r="M84" s="25"/>
      <c r="N84" s="26"/>
    </row>
    <row r="85" spans="1:14" ht="15.75" customHeight="1">
      <c r="A85" s="45">
        <v>12</v>
      </c>
      <c r="B85" s="186" t="s">
        <v>215</v>
      </c>
      <c r="C85" s="180" t="s">
        <v>168</v>
      </c>
      <c r="D85" s="18"/>
      <c r="E85" s="22"/>
      <c r="F85" s="16">
        <f>10/3</f>
        <v>3.3333333333333335</v>
      </c>
      <c r="G85" s="16">
        <v>1063.47</v>
      </c>
      <c r="H85" s="216">
        <f t="shared" si="7"/>
        <v>3.5449000000000002</v>
      </c>
      <c r="I85" s="225">
        <f t="shared" ref="I85:I86" si="8">G85</f>
        <v>1063.47</v>
      </c>
      <c r="J85" s="33"/>
      <c r="L85" s="24"/>
      <c r="M85" s="25"/>
      <c r="N85" s="26"/>
    </row>
    <row r="86" spans="1:14" ht="31.5" customHeight="1">
      <c r="A86" s="45">
        <v>13</v>
      </c>
      <c r="B86" s="158" t="s">
        <v>171</v>
      </c>
      <c r="C86" s="187" t="s">
        <v>172</v>
      </c>
      <c r="D86" s="18"/>
      <c r="E86" s="22"/>
      <c r="F86" s="16">
        <v>2</v>
      </c>
      <c r="G86" s="16">
        <v>51.39</v>
      </c>
      <c r="H86" s="216">
        <f t="shared" si="7"/>
        <v>0.10278</v>
      </c>
      <c r="I86" s="225">
        <f t="shared" si="8"/>
        <v>51.39</v>
      </c>
      <c r="J86" s="33"/>
      <c r="L86" s="24"/>
      <c r="M86" s="25"/>
      <c r="N86" s="26"/>
    </row>
    <row r="87" spans="1:14" ht="15.75" customHeight="1">
      <c r="A87" s="45"/>
      <c r="B87" s="49" t="s">
        <v>62</v>
      </c>
      <c r="C87" s="69"/>
      <c r="D87" s="122"/>
      <c r="E87" s="69">
        <v>1</v>
      </c>
      <c r="F87" s="69"/>
      <c r="G87" s="69"/>
      <c r="H87" s="69"/>
      <c r="I87" s="53">
        <f>SUM(I84:I86)</f>
        <v>1290.46</v>
      </c>
      <c r="J87" s="33"/>
      <c r="L87" s="24"/>
      <c r="M87" s="25"/>
      <c r="N87" s="26"/>
    </row>
    <row r="88" spans="1:14" ht="15.75" customHeight="1">
      <c r="A88" s="45"/>
      <c r="B88" s="76" t="s">
        <v>95</v>
      </c>
      <c r="C88" s="19"/>
      <c r="D88" s="19"/>
      <c r="E88" s="70"/>
      <c r="F88" s="70"/>
      <c r="G88" s="71"/>
      <c r="H88" s="71"/>
      <c r="I88" s="21">
        <v>0</v>
      </c>
      <c r="J88" s="33"/>
      <c r="L88" s="24"/>
      <c r="M88" s="25"/>
      <c r="N88" s="26"/>
    </row>
    <row r="89" spans="1:14" ht="15.75" customHeight="1">
      <c r="A89" s="123"/>
      <c r="B89" s="73" t="s">
        <v>63</v>
      </c>
      <c r="C89" s="57"/>
      <c r="D89" s="57"/>
      <c r="E89" s="57"/>
      <c r="F89" s="57"/>
      <c r="G89" s="57"/>
      <c r="H89" s="57"/>
      <c r="I89" s="72">
        <f>I82+I87</f>
        <v>39251.030490255551</v>
      </c>
      <c r="J89" s="33"/>
      <c r="L89" s="24"/>
      <c r="M89" s="25"/>
      <c r="N89" s="26"/>
    </row>
    <row r="90" spans="1:14" ht="15.75" customHeight="1">
      <c r="A90" s="242" t="s">
        <v>242</v>
      </c>
      <c r="B90" s="242"/>
      <c r="C90" s="242"/>
      <c r="D90" s="242"/>
      <c r="E90" s="242"/>
      <c r="F90" s="242"/>
      <c r="G90" s="242"/>
      <c r="H90" s="242"/>
      <c r="I90" s="242"/>
      <c r="J90" s="33"/>
      <c r="L90" s="24"/>
      <c r="M90" s="25"/>
      <c r="N90" s="26"/>
    </row>
    <row r="91" spans="1:14" ht="15.75" customHeight="1">
      <c r="A91" s="9"/>
      <c r="B91" s="230" t="s">
        <v>243</v>
      </c>
      <c r="C91" s="230"/>
      <c r="D91" s="230"/>
      <c r="E91" s="230"/>
      <c r="F91" s="230"/>
      <c r="G91" s="230"/>
      <c r="H91" s="190"/>
      <c r="I91" s="4"/>
      <c r="J91" s="33"/>
      <c r="L91" s="24"/>
      <c r="M91" s="25"/>
      <c r="N91" s="26"/>
    </row>
    <row r="92" spans="1:14" ht="15.75" customHeight="1">
      <c r="A92" s="193"/>
      <c r="B92" s="241" t="s">
        <v>6</v>
      </c>
      <c r="C92" s="241"/>
      <c r="D92" s="241"/>
      <c r="E92" s="241"/>
      <c r="F92" s="241"/>
      <c r="G92" s="241"/>
      <c r="H92" s="37"/>
      <c r="I92" s="6"/>
      <c r="J92" s="33"/>
      <c r="K92" s="33"/>
      <c r="L92" s="33"/>
      <c r="M92" s="25"/>
      <c r="N92" s="26"/>
    </row>
    <row r="93" spans="1:14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33"/>
      <c r="K93" s="33"/>
      <c r="L93" s="33"/>
      <c r="M93" s="25"/>
      <c r="N93" s="26"/>
    </row>
    <row r="94" spans="1:14" ht="15.75" customHeight="1">
      <c r="A94" s="254" t="s">
        <v>7</v>
      </c>
      <c r="B94" s="254"/>
      <c r="C94" s="254"/>
      <c r="D94" s="254"/>
      <c r="E94" s="254"/>
      <c r="F94" s="254"/>
      <c r="G94" s="254"/>
      <c r="H94" s="254"/>
      <c r="I94" s="254"/>
      <c r="J94" s="33"/>
      <c r="K94" s="33"/>
      <c r="L94" s="33"/>
    </row>
    <row r="95" spans="1:14" ht="15.75" customHeight="1">
      <c r="A95" s="254" t="s">
        <v>8</v>
      </c>
      <c r="B95" s="254"/>
      <c r="C95" s="254"/>
      <c r="D95" s="254"/>
      <c r="E95" s="254"/>
      <c r="F95" s="254"/>
      <c r="G95" s="254"/>
      <c r="H95" s="254"/>
      <c r="I95" s="254"/>
      <c r="J95" s="33"/>
      <c r="K95" s="33"/>
      <c r="L95" s="33"/>
    </row>
    <row r="96" spans="1:14" ht="15.75" customHeight="1">
      <c r="A96" s="242" t="s">
        <v>9</v>
      </c>
      <c r="B96" s="242"/>
      <c r="C96" s="242"/>
      <c r="D96" s="242"/>
      <c r="E96" s="242"/>
      <c r="F96" s="242"/>
      <c r="G96" s="242"/>
      <c r="H96" s="242"/>
      <c r="I96" s="242"/>
    </row>
    <row r="97" spans="1:22" ht="15.75" customHeight="1">
      <c r="A97" s="189"/>
      <c r="B97" s="189"/>
      <c r="C97" s="189"/>
      <c r="D97" s="189"/>
      <c r="E97" s="189"/>
      <c r="F97" s="189"/>
      <c r="G97" s="189"/>
      <c r="H97" s="189"/>
      <c r="I97" s="189"/>
    </row>
    <row r="98" spans="1:22" ht="15.75" customHeight="1">
      <c r="A98" s="1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8"/>
    </row>
    <row r="99" spans="1:22" ht="15.75" customHeight="1">
      <c r="A99" s="255" t="s">
        <v>10</v>
      </c>
      <c r="B99" s="255"/>
      <c r="C99" s="255"/>
      <c r="D99" s="255"/>
      <c r="E99" s="255"/>
      <c r="F99" s="255"/>
      <c r="G99" s="255"/>
      <c r="H99" s="255"/>
      <c r="I99" s="255"/>
      <c r="J99" s="38"/>
      <c r="K99" s="38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2" ht="15.75" customHeight="1">
      <c r="A100" s="5"/>
      <c r="J100" s="4"/>
      <c r="K100" s="4"/>
      <c r="L100" s="4"/>
      <c r="M100" s="4"/>
      <c r="N100" s="4"/>
      <c r="O100" s="4"/>
      <c r="P100" s="4"/>
      <c r="Q100" s="4"/>
      <c r="S100" s="4"/>
      <c r="T100" s="4"/>
      <c r="U100" s="4"/>
    </row>
    <row r="101" spans="1:22" ht="15.75" customHeight="1">
      <c r="A101" s="242" t="s">
        <v>11</v>
      </c>
      <c r="B101" s="242"/>
      <c r="C101" s="244" t="s">
        <v>123</v>
      </c>
      <c r="D101" s="244"/>
      <c r="E101" s="244"/>
      <c r="F101" s="197"/>
      <c r="I101" s="192"/>
      <c r="J101" s="6"/>
      <c r="K101" s="6"/>
      <c r="L101" s="6"/>
      <c r="M101" s="6"/>
      <c r="N101" s="6"/>
      <c r="O101" s="6"/>
      <c r="P101" s="6"/>
      <c r="Q101" s="6"/>
      <c r="R101" s="240"/>
      <c r="S101" s="240"/>
      <c r="T101" s="240"/>
      <c r="U101" s="240"/>
    </row>
    <row r="102" spans="1:22" ht="15.75" customHeight="1">
      <c r="A102" s="193"/>
      <c r="C102" s="241" t="s">
        <v>12</v>
      </c>
      <c r="D102" s="241"/>
      <c r="E102" s="241"/>
      <c r="F102" s="37"/>
      <c r="I102" s="191" t="s">
        <v>13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2" ht="15.75" customHeight="1">
      <c r="A103" s="38"/>
      <c r="C103" s="12"/>
      <c r="D103" s="12"/>
      <c r="G103" s="12"/>
      <c r="H103" s="12"/>
    </row>
    <row r="104" spans="1:22" ht="15.75" customHeight="1">
      <c r="A104" s="242" t="s">
        <v>14</v>
      </c>
      <c r="B104" s="242"/>
      <c r="C104" s="243"/>
      <c r="D104" s="243"/>
      <c r="E104" s="243"/>
      <c r="F104" s="198"/>
      <c r="I104" s="192"/>
    </row>
    <row r="105" spans="1:22" ht="15.75" customHeight="1">
      <c r="A105" s="193"/>
      <c r="C105" s="240" t="s">
        <v>12</v>
      </c>
      <c r="D105" s="240"/>
      <c r="E105" s="240"/>
      <c r="F105" s="193"/>
      <c r="I105" s="191" t="s">
        <v>13</v>
      </c>
    </row>
    <row r="106" spans="1:22" ht="15.75" customHeight="1">
      <c r="A106" s="5" t="s">
        <v>15</v>
      </c>
    </row>
    <row r="107" spans="1:22" ht="15.75" customHeight="1">
      <c r="A107" s="253" t="s">
        <v>16</v>
      </c>
      <c r="B107" s="253"/>
      <c r="C107" s="253"/>
      <c r="D107" s="253"/>
      <c r="E107" s="253"/>
      <c r="F107" s="253"/>
      <c r="G107" s="253"/>
      <c r="H107" s="253"/>
      <c r="I107" s="253"/>
    </row>
    <row r="108" spans="1:22" ht="47.25" customHeight="1">
      <c r="A108" s="245" t="s">
        <v>17</v>
      </c>
      <c r="B108" s="245"/>
      <c r="C108" s="245"/>
      <c r="D108" s="245"/>
      <c r="E108" s="245"/>
      <c r="F108" s="245"/>
      <c r="G108" s="245"/>
      <c r="H108" s="245"/>
      <c r="I108" s="245"/>
    </row>
    <row r="109" spans="1:22" ht="31.5" customHeight="1">
      <c r="A109" s="245" t="s">
        <v>18</v>
      </c>
      <c r="B109" s="245"/>
      <c r="C109" s="245"/>
      <c r="D109" s="245"/>
      <c r="E109" s="245"/>
      <c r="F109" s="245"/>
      <c r="G109" s="245"/>
      <c r="H109" s="245"/>
      <c r="I109" s="245"/>
    </row>
    <row r="110" spans="1:22" ht="31.5" customHeight="1">
      <c r="A110" s="245" t="s">
        <v>23</v>
      </c>
      <c r="B110" s="245"/>
      <c r="C110" s="245"/>
      <c r="D110" s="245"/>
      <c r="E110" s="245"/>
      <c r="F110" s="245"/>
      <c r="G110" s="245"/>
      <c r="H110" s="245"/>
      <c r="I110" s="245"/>
    </row>
    <row r="111" spans="1:22" ht="15.75">
      <c r="A111" s="245" t="s">
        <v>22</v>
      </c>
      <c r="B111" s="245"/>
      <c r="C111" s="245"/>
      <c r="D111" s="245"/>
      <c r="E111" s="245"/>
      <c r="F111" s="245"/>
      <c r="G111" s="245"/>
      <c r="H111" s="245"/>
      <c r="I111" s="245"/>
    </row>
  </sheetData>
  <autoFilter ref="I14:I96"/>
  <mergeCells count="30">
    <mergeCell ref="A111:I111"/>
    <mergeCell ref="A101:B101"/>
    <mergeCell ref="C101:E101"/>
    <mergeCell ref="R101:U101"/>
    <mergeCell ref="C102:E102"/>
    <mergeCell ref="A104:B104"/>
    <mergeCell ref="C104:E104"/>
    <mergeCell ref="C105:E105"/>
    <mergeCell ref="A107:I107"/>
    <mergeCell ref="A108:I108"/>
    <mergeCell ref="A109:I109"/>
    <mergeCell ref="A110:I110"/>
    <mergeCell ref="A99:I99"/>
    <mergeCell ref="A29:I29"/>
    <mergeCell ref="A36:I36"/>
    <mergeCell ref="A45:I45"/>
    <mergeCell ref="A57:I57"/>
    <mergeCell ref="A79:I79"/>
    <mergeCell ref="A90:I90"/>
    <mergeCell ref="B91:G91"/>
    <mergeCell ref="B92:G92"/>
    <mergeCell ref="A94:I94"/>
    <mergeCell ref="A95:I95"/>
    <mergeCell ref="A96:I96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244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76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42613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31.5" customHeight="1">
      <c r="A30" s="45">
        <v>6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31.5" customHeight="1">
      <c r="A31" s="45">
        <v>7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8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hidden="1" customHeight="1">
      <c r="A46" s="45"/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v>0</v>
      </c>
      <c r="J46" s="33"/>
      <c r="L46" s="24"/>
      <c r="M46" s="25"/>
      <c r="N46" s="26"/>
    </row>
    <row r="47" spans="1:14" ht="15.75" hidden="1" customHeight="1">
      <c r="A47" s="45"/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v>0</v>
      </c>
      <c r="J47" s="33"/>
      <c r="L47" s="24"/>
      <c r="M47" s="25"/>
      <c r="N47" s="26"/>
    </row>
    <row r="48" spans="1:14" ht="15.75" hidden="1" customHeight="1">
      <c r="A48" s="45"/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v>0</v>
      </c>
      <c r="J48" s="33"/>
      <c r="L48" s="24"/>
      <c r="M48" s="25"/>
      <c r="N48" s="26"/>
    </row>
    <row r="49" spans="1:14" ht="15.75" hidden="1" customHeight="1">
      <c r="A49" s="45"/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v>0</v>
      </c>
      <c r="J49" s="33"/>
      <c r="L49" s="24"/>
      <c r="M49" s="25"/>
      <c r="N49" s="26"/>
    </row>
    <row r="50" spans="1:14" ht="15.75" hidden="1" customHeight="1">
      <c r="A50" s="45"/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v>0</v>
      </c>
      <c r="J50" s="33"/>
      <c r="L50" s="24"/>
      <c r="M50" s="25"/>
      <c r="N50" s="26"/>
    </row>
    <row r="51" spans="1:14" ht="31.5" hidden="1" customHeight="1">
      <c r="A51" s="45">
        <v>13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hidden="1" customHeight="1">
      <c r="A52" s="45"/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v>0</v>
      </c>
      <c r="J52" s="33"/>
      <c r="L52" s="24"/>
      <c r="M52" s="25"/>
      <c r="N52" s="26"/>
    </row>
    <row r="53" spans="1:14" ht="31.5" hidden="1" customHeight="1">
      <c r="A53" s="45"/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v>0</v>
      </c>
      <c r="J53" s="33"/>
      <c r="L53" s="24"/>
      <c r="M53" s="25"/>
      <c r="N53" s="26"/>
    </row>
    <row r="54" spans="1:14" ht="15.75" hidden="1" customHeight="1">
      <c r="A54" s="45"/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v>0</v>
      </c>
      <c r="J54" s="33"/>
      <c r="L54" s="24"/>
      <c r="M54" s="25"/>
      <c r="N54" s="26"/>
    </row>
    <row r="55" spans="1:14" ht="15.75" customHeight="1">
      <c r="A55" s="45">
        <v>9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customHeight="1">
      <c r="A56" s="45">
        <v>10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hidden="1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hidden="1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hidden="1" customHeight="1">
      <c r="A63" s="45"/>
      <c r="B63" s="18" t="s">
        <v>56</v>
      </c>
      <c r="C63" s="20" t="s">
        <v>152</v>
      </c>
      <c r="D63" s="18" t="s">
        <v>187</v>
      </c>
      <c r="E63" s="22">
        <v>15</v>
      </c>
      <c r="F63" s="202">
        <v>15</v>
      </c>
      <c r="G63" s="16">
        <v>222.4</v>
      </c>
      <c r="H63" s="216">
        <f t="shared" ref="H63:H76" si="6">SUM(F63*G63/1000)</f>
        <v>3.3359999999999999</v>
      </c>
      <c r="I63" s="16">
        <v>0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6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6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6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6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6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6"/>
        <v>0.46179599999999998</v>
      </c>
      <c r="I69" s="16">
        <v>0</v>
      </c>
      <c r="J69" s="33"/>
      <c r="L69" s="24"/>
      <c r="M69" s="25"/>
      <c r="N69" s="26"/>
    </row>
    <row r="70" spans="1:14" ht="15.75" hidden="1" customHeight="1">
      <c r="A70" s="45"/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6"/>
        <v>0.24940000000000001</v>
      </c>
      <c r="I70" s="16">
        <v>0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6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6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245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11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22" ht="31.5" customHeight="1">
      <c r="A81" s="45">
        <v>12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22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I17+I18+I19+I27+I28+I30+I31+I33+I55+I56+I80+I81</f>
        <v>57032.770490255556</v>
      </c>
      <c r="J82" s="33"/>
      <c r="L82" s="24"/>
      <c r="M82" s="25"/>
      <c r="N82" s="26"/>
    </row>
    <row r="83" spans="1:22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22" ht="15.75" customHeight="1">
      <c r="A84" s="45">
        <v>13</v>
      </c>
      <c r="B84" s="186" t="s">
        <v>215</v>
      </c>
      <c r="C84" s="180" t="s">
        <v>168</v>
      </c>
      <c r="D84" s="18"/>
      <c r="E84" s="22"/>
      <c r="F84" s="16">
        <f>10/3</f>
        <v>3.3333333333333335</v>
      </c>
      <c r="G84" s="16">
        <v>1063.47</v>
      </c>
      <c r="H84" s="216">
        <f t="shared" ref="H84" si="7">G84*F84/1000</f>
        <v>3.5449000000000002</v>
      </c>
      <c r="I84" s="225">
        <f>G84*(7/3)</f>
        <v>2481.4300000000003</v>
      </c>
      <c r="J84" s="33"/>
      <c r="L84" s="24"/>
      <c r="M84" s="25"/>
      <c r="N84" s="26"/>
    </row>
    <row r="85" spans="1:22" ht="15.75" customHeight="1">
      <c r="A85" s="45"/>
      <c r="B85" s="49" t="s">
        <v>62</v>
      </c>
      <c r="C85" s="69"/>
      <c r="D85" s="122"/>
      <c r="E85" s="69">
        <v>1</v>
      </c>
      <c r="F85" s="69"/>
      <c r="G85" s="69"/>
      <c r="H85" s="69"/>
      <c r="I85" s="53">
        <f>SUM(I84:I84)</f>
        <v>2481.4300000000003</v>
      </c>
      <c r="J85" s="33"/>
      <c r="L85" s="24"/>
      <c r="M85" s="25"/>
      <c r="N85" s="26"/>
    </row>
    <row r="86" spans="1:22" ht="15.75" customHeight="1">
      <c r="A86" s="45"/>
      <c r="B86" s="76" t="s">
        <v>95</v>
      </c>
      <c r="C86" s="19"/>
      <c r="D86" s="19"/>
      <c r="E86" s="70"/>
      <c r="F86" s="70"/>
      <c r="G86" s="71"/>
      <c r="H86" s="71"/>
      <c r="I86" s="21">
        <v>0</v>
      </c>
      <c r="J86" s="33"/>
      <c r="L86" s="24"/>
      <c r="M86" s="25"/>
      <c r="N86" s="26"/>
    </row>
    <row r="87" spans="1:22" ht="15.75" customHeight="1">
      <c r="A87" s="123"/>
      <c r="B87" s="73" t="s">
        <v>63</v>
      </c>
      <c r="C87" s="57"/>
      <c r="D87" s="57"/>
      <c r="E87" s="57"/>
      <c r="F87" s="57"/>
      <c r="G87" s="57"/>
      <c r="H87" s="57"/>
      <c r="I87" s="72">
        <f>I82+I85</f>
        <v>59514.200490255556</v>
      </c>
      <c r="J87" s="33"/>
      <c r="L87" s="24"/>
      <c r="M87" s="25"/>
      <c r="N87" s="26"/>
    </row>
    <row r="88" spans="1:22" ht="15.75" customHeight="1">
      <c r="A88" s="242" t="s">
        <v>246</v>
      </c>
      <c r="B88" s="242"/>
      <c r="C88" s="242"/>
      <c r="D88" s="242"/>
      <c r="E88" s="242"/>
      <c r="F88" s="242"/>
      <c r="G88" s="242"/>
      <c r="H88" s="242"/>
      <c r="I88" s="242"/>
      <c r="J88" s="33"/>
      <c r="L88" s="24"/>
      <c r="M88" s="25"/>
      <c r="N88" s="26"/>
    </row>
    <row r="89" spans="1:22" ht="15.75" customHeight="1">
      <c r="A89" s="9"/>
      <c r="B89" s="230" t="s">
        <v>247</v>
      </c>
      <c r="C89" s="230"/>
      <c r="D89" s="230"/>
      <c r="E89" s="230"/>
      <c r="F89" s="230"/>
      <c r="G89" s="230"/>
      <c r="H89" s="190"/>
      <c r="I89" s="4"/>
      <c r="J89" s="33"/>
      <c r="L89" s="24"/>
      <c r="M89" s="25"/>
      <c r="N89" s="26"/>
    </row>
    <row r="90" spans="1:22" ht="15.75" customHeight="1">
      <c r="A90" s="193"/>
      <c r="B90" s="241" t="s">
        <v>6</v>
      </c>
      <c r="C90" s="241"/>
      <c r="D90" s="241"/>
      <c r="E90" s="241"/>
      <c r="F90" s="241"/>
      <c r="G90" s="241"/>
      <c r="H90" s="37"/>
      <c r="I90" s="6"/>
      <c r="J90" s="33"/>
      <c r="K90" s="33"/>
      <c r="L90" s="33"/>
      <c r="M90" s="25"/>
      <c r="N90" s="26"/>
    </row>
    <row r="91" spans="1:2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33"/>
      <c r="K91" s="33"/>
      <c r="L91" s="33"/>
      <c r="M91" s="25"/>
      <c r="N91" s="26"/>
    </row>
    <row r="92" spans="1:22" ht="15.75" customHeight="1">
      <c r="A92" s="254" t="s">
        <v>7</v>
      </c>
      <c r="B92" s="254"/>
      <c r="C92" s="254"/>
      <c r="D92" s="254"/>
      <c r="E92" s="254"/>
      <c r="F92" s="254"/>
      <c r="G92" s="254"/>
      <c r="H92" s="254"/>
      <c r="I92" s="254"/>
      <c r="J92" s="33"/>
      <c r="K92" s="33"/>
      <c r="L92" s="33"/>
    </row>
    <row r="93" spans="1:22" ht="15.75" customHeight="1">
      <c r="A93" s="254" t="s">
        <v>8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22" ht="15.75" customHeight="1">
      <c r="A94" s="242" t="s">
        <v>9</v>
      </c>
      <c r="B94" s="242"/>
      <c r="C94" s="242"/>
      <c r="D94" s="242"/>
      <c r="E94" s="242"/>
      <c r="F94" s="242"/>
      <c r="G94" s="242"/>
      <c r="H94" s="242"/>
      <c r="I94" s="242"/>
    </row>
    <row r="95" spans="1:22" ht="15.75" customHeight="1">
      <c r="A95" s="189"/>
      <c r="B95" s="189"/>
      <c r="C95" s="189"/>
      <c r="D95" s="189"/>
      <c r="E95" s="189"/>
      <c r="F95" s="189"/>
      <c r="G95" s="189"/>
      <c r="H95" s="189"/>
      <c r="I95" s="189"/>
    </row>
    <row r="96" spans="1:22" ht="15.75" customHeight="1">
      <c r="A96" s="1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8"/>
    </row>
    <row r="97" spans="1:21" ht="15.75" customHeight="1">
      <c r="A97" s="255" t="s">
        <v>10</v>
      </c>
      <c r="B97" s="255"/>
      <c r="C97" s="255"/>
      <c r="D97" s="255"/>
      <c r="E97" s="255"/>
      <c r="F97" s="255"/>
      <c r="G97" s="255"/>
      <c r="H97" s="255"/>
      <c r="I97" s="255"/>
      <c r="J97" s="38"/>
      <c r="K97" s="3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5"/>
      <c r="J98" s="4"/>
      <c r="K98" s="4"/>
      <c r="L98" s="4"/>
      <c r="M98" s="4"/>
      <c r="N98" s="4"/>
      <c r="O98" s="4"/>
      <c r="P98" s="4"/>
      <c r="Q98" s="4"/>
      <c r="S98" s="4"/>
      <c r="T98" s="4"/>
      <c r="U98" s="4"/>
    </row>
    <row r="99" spans="1:21" ht="15.75" customHeight="1">
      <c r="A99" s="242" t="s">
        <v>11</v>
      </c>
      <c r="B99" s="242"/>
      <c r="C99" s="244" t="s">
        <v>123</v>
      </c>
      <c r="D99" s="244"/>
      <c r="E99" s="244"/>
      <c r="F99" s="197"/>
      <c r="I99" s="192"/>
      <c r="J99" s="6"/>
      <c r="K99" s="6"/>
      <c r="L99" s="6"/>
      <c r="M99" s="6"/>
      <c r="N99" s="6"/>
      <c r="O99" s="6"/>
      <c r="P99" s="6"/>
      <c r="Q99" s="6"/>
      <c r="R99" s="240"/>
      <c r="S99" s="240"/>
      <c r="T99" s="240"/>
      <c r="U99" s="240"/>
    </row>
    <row r="100" spans="1:21" ht="15.75" customHeight="1">
      <c r="A100" s="193"/>
      <c r="C100" s="241" t="s">
        <v>12</v>
      </c>
      <c r="D100" s="241"/>
      <c r="E100" s="241"/>
      <c r="F100" s="37"/>
      <c r="I100" s="191" t="s">
        <v>13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>
      <c r="A101" s="38"/>
      <c r="C101" s="12"/>
      <c r="D101" s="12"/>
      <c r="G101" s="12"/>
      <c r="H101" s="12"/>
    </row>
    <row r="102" spans="1:21" ht="15.75" customHeight="1">
      <c r="A102" s="242" t="s">
        <v>14</v>
      </c>
      <c r="B102" s="242"/>
      <c r="C102" s="243"/>
      <c r="D102" s="243"/>
      <c r="E102" s="243"/>
      <c r="F102" s="198"/>
      <c r="I102" s="192"/>
    </row>
    <row r="103" spans="1:21" ht="15.75" customHeight="1">
      <c r="A103" s="193"/>
      <c r="C103" s="240" t="s">
        <v>12</v>
      </c>
      <c r="D103" s="240"/>
      <c r="E103" s="240"/>
      <c r="F103" s="193"/>
      <c r="I103" s="191" t="s">
        <v>13</v>
      </c>
    </row>
    <row r="104" spans="1:21" ht="15.75" customHeight="1">
      <c r="A104" s="5" t="s">
        <v>15</v>
      </c>
    </row>
    <row r="105" spans="1:21" ht="15.75" customHeight="1">
      <c r="A105" s="253" t="s">
        <v>16</v>
      </c>
      <c r="B105" s="253"/>
      <c r="C105" s="253"/>
      <c r="D105" s="253"/>
      <c r="E105" s="253"/>
      <c r="F105" s="253"/>
      <c r="G105" s="253"/>
      <c r="H105" s="253"/>
      <c r="I105" s="253"/>
    </row>
    <row r="106" spans="1:21" ht="47.25" customHeight="1">
      <c r="A106" s="245" t="s">
        <v>17</v>
      </c>
      <c r="B106" s="245"/>
      <c r="C106" s="245"/>
      <c r="D106" s="245"/>
      <c r="E106" s="245"/>
      <c r="F106" s="245"/>
      <c r="G106" s="245"/>
      <c r="H106" s="245"/>
      <c r="I106" s="245"/>
    </row>
    <row r="107" spans="1:21" ht="31.5" customHeight="1">
      <c r="A107" s="245" t="s">
        <v>18</v>
      </c>
      <c r="B107" s="245"/>
      <c r="C107" s="245"/>
      <c r="D107" s="245"/>
      <c r="E107" s="245"/>
      <c r="F107" s="245"/>
      <c r="G107" s="245"/>
      <c r="H107" s="245"/>
      <c r="I107" s="245"/>
    </row>
    <row r="108" spans="1:21" ht="31.5" customHeight="1">
      <c r="A108" s="245" t="s">
        <v>23</v>
      </c>
      <c r="B108" s="245"/>
      <c r="C108" s="245"/>
      <c r="D108" s="245"/>
      <c r="E108" s="245"/>
      <c r="F108" s="245"/>
      <c r="G108" s="245"/>
      <c r="H108" s="245"/>
      <c r="I108" s="245"/>
    </row>
    <row r="109" spans="1:21" ht="15.75">
      <c r="A109" s="245" t="s">
        <v>22</v>
      </c>
      <c r="B109" s="245"/>
      <c r="C109" s="245"/>
      <c r="D109" s="245"/>
      <c r="E109" s="245"/>
      <c r="F109" s="245"/>
      <c r="G109" s="245"/>
      <c r="H109" s="245"/>
      <c r="I109" s="245"/>
    </row>
  </sheetData>
  <autoFilter ref="I14:I94"/>
  <mergeCells count="30">
    <mergeCell ref="A109:I109"/>
    <mergeCell ref="A99:B99"/>
    <mergeCell ref="C99:E99"/>
    <mergeCell ref="R99:U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A97:I97"/>
    <mergeCell ref="A29:I29"/>
    <mergeCell ref="A36:I36"/>
    <mergeCell ref="A45:I45"/>
    <mergeCell ref="A57:I57"/>
    <mergeCell ref="A79:I79"/>
    <mergeCell ref="A88:I88"/>
    <mergeCell ref="B89:G89"/>
    <mergeCell ref="B90:G90"/>
    <mergeCell ref="A92:I92"/>
    <mergeCell ref="A93:I93"/>
    <mergeCell ref="A94:I94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B1" s="51" t="s">
        <v>113</v>
      </c>
      <c r="I1" s="50"/>
    </row>
    <row r="2" spans="1:13" ht="15.75" customHeight="1">
      <c r="B2" s="41" t="s">
        <v>78</v>
      </c>
      <c r="J2" s="1"/>
      <c r="K2" s="1"/>
      <c r="L2" s="1"/>
      <c r="M2" s="1"/>
    </row>
    <row r="3" spans="1:13" ht="15.75" customHeight="1">
      <c r="B3" s="41"/>
      <c r="J3" s="2"/>
      <c r="K3" s="2"/>
      <c r="L3" s="2"/>
      <c r="M3" s="2"/>
    </row>
    <row r="4" spans="1:13" ht="18.75">
      <c r="A4" s="231" t="s">
        <v>248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3"/>
    </row>
    <row r="5" spans="1:13" ht="33.75" customHeight="1">
      <c r="A5" s="232" t="s">
        <v>137</v>
      </c>
      <c r="B5" s="232"/>
      <c r="C5" s="232"/>
      <c r="D5" s="232"/>
      <c r="E5" s="232"/>
      <c r="F5" s="232"/>
      <c r="G5" s="232"/>
      <c r="H5" s="232"/>
      <c r="I5" s="232"/>
      <c r="J5" s="4"/>
      <c r="K5" s="4"/>
      <c r="L5" s="4"/>
    </row>
    <row r="6" spans="1:13" ht="15.75" customHeight="1">
      <c r="A6" s="233" t="s">
        <v>106</v>
      </c>
      <c r="B6" s="234"/>
      <c r="C6" s="234"/>
      <c r="D6" s="234"/>
      <c r="E6" s="234"/>
      <c r="F6" s="234"/>
      <c r="G6" s="234"/>
      <c r="H6" s="234"/>
      <c r="I6" s="234"/>
    </row>
    <row r="7" spans="1:13" ht="15.75">
      <c r="A7" s="3"/>
      <c r="B7" s="194"/>
      <c r="C7" s="194"/>
      <c r="D7" s="194"/>
      <c r="E7" s="194"/>
      <c r="F7" s="194"/>
      <c r="G7" s="194"/>
      <c r="H7" s="194"/>
      <c r="J7" s="3"/>
      <c r="K7" s="3"/>
      <c r="L7" s="3"/>
      <c r="M7" s="3"/>
    </row>
    <row r="8" spans="1:13" ht="15.75">
      <c r="A8" s="3"/>
      <c r="B8" s="194"/>
      <c r="C8" s="194"/>
      <c r="D8" s="194"/>
      <c r="E8" s="194"/>
      <c r="F8" s="194"/>
      <c r="G8" s="194"/>
      <c r="H8" s="194"/>
      <c r="I8" s="52">
        <v>42643</v>
      </c>
      <c r="J8" s="3"/>
      <c r="K8" s="3"/>
      <c r="L8" s="3"/>
      <c r="M8" s="3"/>
    </row>
    <row r="9" spans="1:13" ht="15.75">
      <c r="B9" s="189"/>
      <c r="C9" s="189"/>
      <c r="D9" s="189"/>
      <c r="E9" s="4"/>
      <c r="F9" s="4"/>
      <c r="G9" s="4"/>
      <c r="H9" s="4"/>
      <c r="J9" s="4"/>
      <c r="K9" s="4"/>
      <c r="L9" s="4"/>
      <c r="M9" s="4"/>
    </row>
    <row r="10" spans="1:13" ht="78.75" customHeight="1">
      <c r="A10" s="235" t="s">
        <v>256</v>
      </c>
      <c r="B10" s="235"/>
      <c r="C10" s="235"/>
      <c r="D10" s="235"/>
      <c r="E10" s="235"/>
      <c r="F10" s="235"/>
      <c r="G10" s="235"/>
      <c r="H10" s="235"/>
      <c r="I10" s="235"/>
      <c r="J10" s="6"/>
      <c r="K10" s="6"/>
      <c r="L10" s="6"/>
      <c r="M10" s="6"/>
    </row>
    <row r="11" spans="1:13" ht="15.75">
      <c r="A11" s="139"/>
      <c r="B11" s="140"/>
      <c r="C11" s="140"/>
      <c r="D11" s="140"/>
      <c r="E11" s="140"/>
      <c r="F11" s="140"/>
      <c r="G11" s="140"/>
      <c r="H11" s="140"/>
      <c r="I11" s="140"/>
      <c r="J11" s="3"/>
      <c r="K11" s="3"/>
      <c r="L11" s="3"/>
      <c r="M11" s="3"/>
    </row>
    <row r="12" spans="1:13" ht="47.25" customHeight="1">
      <c r="A12" s="236" t="s">
        <v>139</v>
      </c>
      <c r="B12" s="236"/>
      <c r="C12" s="236"/>
      <c r="D12" s="236"/>
      <c r="E12" s="236"/>
      <c r="F12" s="236"/>
      <c r="G12" s="236"/>
      <c r="H12" s="236"/>
      <c r="I12" s="236"/>
      <c r="J12" s="3"/>
      <c r="K12" s="3"/>
      <c r="L12" s="3"/>
      <c r="M12" s="3"/>
    </row>
    <row r="13" spans="1:13" ht="15.75">
      <c r="A13" s="5"/>
    </row>
    <row r="14" spans="1:13" ht="47.25" customHeight="1">
      <c r="A14" s="19" t="s">
        <v>0</v>
      </c>
      <c r="B14" s="19" t="s">
        <v>140</v>
      </c>
      <c r="C14" s="19" t="s">
        <v>1</v>
      </c>
      <c r="D14" s="19" t="s">
        <v>19</v>
      </c>
      <c r="E14" s="19" t="s">
        <v>20</v>
      </c>
      <c r="F14" s="19"/>
      <c r="G14" s="19" t="s">
        <v>24</v>
      </c>
      <c r="H14" s="19"/>
      <c r="I14" s="19" t="s">
        <v>2</v>
      </c>
    </row>
    <row r="15" spans="1:13">
      <c r="A15" s="150">
        <v>1</v>
      </c>
      <c r="B15" s="150">
        <v>2</v>
      </c>
      <c r="C15" s="150">
        <v>3</v>
      </c>
      <c r="D15" s="151">
        <v>4</v>
      </c>
      <c r="E15" s="150">
        <v>5</v>
      </c>
      <c r="F15" s="150"/>
      <c r="G15" s="150">
        <v>5</v>
      </c>
      <c r="H15" s="150"/>
      <c r="I15" s="150">
        <v>6</v>
      </c>
      <c r="J15" s="7"/>
      <c r="K15" s="7"/>
      <c r="L15" s="7"/>
      <c r="M15" s="7"/>
    </row>
    <row r="16" spans="1:13" ht="15" customHeight="1">
      <c r="A16" s="237" t="s">
        <v>3</v>
      </c>
      <c r="B16" s="238"/>
      <c r="C16" s="238"/>
      <c r="D16" s="238"/>
      <c r="E16" s="238"/>
      <c r="F16" s="238"/>
      <c r="G16" s="238"/>
      <c r="H16" s="238"/>
      <c r="I16" s="239"/>
      <c r="J16" s="7"/>
      <c r="K16" s="7"/>
      <c r="L16" s="7"/>
      <c r="M16" s="7"/>
    </row>
    <row r="17" spans="1:13" ht="31.5" customHeight="1">
      <c r="A17" s="45">
        <v>1</v>
      </c>
      <c r="B17" s="173" t="s">
        <v>115</v>
      </c>
      <c r="C17" s="200" t="s">
        <v>141</v>
      </c>
      <c r="D17" s="173" t="s">
        <v>179</v>
      </c>
      <c r="E17" s="201">
        <v>59.9</v>
      </c>
      <c r="F17" s="202">
        <f>SUM(E17*156/100)</f>
        <v>93.444000000000003</v>
      </c>
      <c r="G17" s="202">
        <v>175.38</v>
      </c>
      <c r="H17" s="203">
        <f t="shared" ref="H17:H26" si="0">SUM(F17*G17/1000)</f>
        <v>16.388208719999998</v>
      </c>
      <c r="I17" s="16">
        <f>F17/12*G17</f>
        <v>1365.68406</v>
      </c>
      <c r="J17" s="7"/>
      <c r="K17" s="7"/>
      <c r="L17" s="7"/>
      <c r="M17" s="7"/>
    </row>
    <row r="18" spans="1:13" ht="31.5" customHeight="1">
      <c r="A18" s="45">
        <v>2</v>
      </c>
      <c r="B18" s="173" t="s">
        <v>133</v>
      </c>
      <c r="C18" s="200" t="s">
        <v>141</v>
      </c>
      <c r="D18" s="173" t="s">
        <v>180</v>
      </c>
      <c r="E18" s="201">
        <v>239.4</v>
      </c>
      <c r="F18" s="202">
        <f>SUM(E18*104/100)</f>
        <v>248.97600000000003</v>
      </c>
      <c r="G18" s="202">
        <v>175.38</v>
      </c>
      <c r="H18" s="203">
        <f t="shared" si="0"/>
        <v>43.665410880000003</v>
      </c>
      <c r="I18" s="16">
        <f>F18/12*G18</f>
        <v>3638.78424</v>
      </c>
      <c r="J18" s="7"/>
      <c r="K18" s="7"/>
      <c r="L18" s="7"/>
      <c r="M18" s="7"/>
    </row>
    <row r="19" spans="1:13" ht="31.5" customHeight="1">
      <c r="A19" s="45">
        <v>3</v>
      </c>
      <c r="B19" s="173" t="s">
        <v>134</v>
      </c>
      <c r="C19" s="200" t="s">
        <v>141</v>
      </c>
      <c r="D19" s="173" t="s">
        <v>217</v>
      </c>
      <c r="E19" s="201">
        <f>SUM(E17+E18)</f>
        <v>299.3</v>
      </c>
      <c r="F19" s="202">
        <f>SUM(E19*24/100)</f>
        <v>71.832000000000008</v>
      </c>
      <c r="G19" s="202">
        <v>504.5</v>
      </c>
      <c r="H19" s="203">
        <f t="shared" si="0"/>
        <v>36.239244000000006</v>
      </c>
      <c r="I19" s="16">
        <f>F19/12*G19</f>
        <v>3019.9370000000004</v>
      </c>
      <c r="J19" s="32"/>
      <c r="K19" s="7"/>
      <c r="L19" s="7"/>
      <c r="M19" s="7"/>
    </row>
    <row r="20" spans="1:13" ht="15.75" hidden="1" customHeight="1">
      <c r="A20" s="45"/>
      <c r="B20" s="173" t="s">
        <v>142</v>
      </c>
      <c r="C20" s="200" t="s">
        <v>143</v>
      </c>
      <c r="D20" s="173" t="s">
        <v>144</v>
      </c>
      <c r="E20" s="201">
        <v>40</v>
      </c>
      <c r="F20" s="202">
        <f>SUM(E20/10)</f>
        <v>4</v>
      </c>
      <c r="G20" s="202">
        <v>170.16</v>
      </c>
      <c r="H20" s="203">
        <f>SUM(F20*G20/1000)</f>
        <v>0.68064000000000002</v>
      </c>
      <c r="I20" s="16">
        <v>0</v>
      </c>
      <c r="J20" s="32"/>
      <c r="K20" s="7"/>
      <c r="L20" s="7"/>
      <c r="M20" s="7"/>
    </row>
    <row r="21" spans="1:13" ht="15.75" hidden="1" customHeight="1">
      <c r="A21" s="45"/>
      <c r="B21" s="173" t="s">
        <v>145</v>
      </c>
      <c r="C21" s="200" t="s">
        <v>141</v>
      </c>
      <c r="D21" s="173" t="s">
        <v>65</v>
      </c>
      <c r="E21" s="201">
        <v>10.5</v>
      </c>
      <c r="F21" s="202">
        <f t="shared" ref="F21:F26" si="1">SUM(E21/100)</f>
        <v>0.105</v>
      </c>
      <c r="G21" s="202">
        <v>217.88</v>
      </c>
      <c r="H21" s="203">
        <f t="shared" si="0"/>
        <v>2.2877399999999999E-2</v>
      </c>
      <c r="I21" s="16">
        <v>0</v>
      </c>
      <c r="J21" s="32"/>
      <c r="K21" s="7"/>
      <c r="L21" s="7"/>
      <c r="M21" s="7"/>
    </row>
    <row r="22" spans="1:13" ht="15.75" hidden="1" customHeight="1">
      <c r="A22" s="45"/>
      <c r="B22" s="173" t="s">
        <v>146</v>
      </c>
      <c r="C22" s="200" t="s">
        <v>141</v>
      </c>
      <c r="D22" s="173" t="s">
        <v>65</v>
      </c>
      <c r="E22" s="201">
        <v>2.7</v>
      </c>
      <c r="F22" s="202">
        <f t="shared" si="1"/>
        <v>2.7000000000000003E-2</v>
      </c>
      <c r="G22" s="202">
        <v>203.5</v>
      </c>
      <c r="H22" s="203">
        <f t="shared" si="0"/>
        <v>5.4945000000000003E-3</v>
      </c>
      <c r="I22" s="16">
        <v>0</v>
      </c>
      <c r="J22" s="32"/>
      <c r="K22" s="7"/>
      <c r="L22" s="7"/>
      <c r="M22" s="7"/>
    </row>
    <row r="23" spans="1:13" ht="15.75" hidden="1" customHeight="1">
      <c r="A23" s="45"/>
      <c r="B23" s="173" t="s">
        <v>147</v>
      </c>
      <c r="C23" s="200" t="s">
        <v>64</v>
      </c>
      <c r="D23" s="173" t="s">
        <v>144</v>
      </c>
      <c r="E23" s="201">
        <v>357</v>
      </c>
      <c r="F23" s="202">
        <f t="shared" si="1"/>
        <v>3.57</v>
      </c>
      <c r="G23" s="202">
        <v>269.26</v>
      </c>
      <c r="H23" s="203">
        <f t="shared" si="0"/>
        <v>0.96125819999999984</v>
      </c>
      <c r="I23" s="16">
        <v>0</v>
      </c>
      <c r="J23" s="32"/>
      <c r="K23" s="7"/>
      <c r="L23" s="7"/>
      <c r="M23" s="7"/>
    </row>
    <row r="24" spans="1:13" ht="15.75" hidden="1" customHeight="1">
      <c r="A24" s="45"/>
      <c r="B24" s="173" t="s">
        <v>148</v>
      </c>
      <c r="C24" s="200" t="s">
        <v>64</v>
      </c>
      <c r="D24" s="173" t="s">
        <v>144</v>
      </c>
      <c r="E24" s="204">
        <v>38.64</v>
      </c>
      <c r="F24" s="202">
        <f t="shared" si="1"/>
        <v>0.38640000000000002</v>
      </c>
      <c r="G24" s="202">
        <v>44.29</v>
      </c>
      <c r="H24" s="203">
        <f t="shared" si="0"/>
        <v>1.7113655999999998E-2</v>
      </c>
      <c r="I24" s="16">
        <v>0</v>
      </c>
      <c r="J24" s="32"/>
      <c r="K24" s="7"/>
      <c r="L24" s="7"/>
      <c r="M24" s="7"/>
    </row>
    <row r="25" spans="1:13" ht="15.75" hidden="1" customHeight="1">
      <c r="A25" s="45"/>
      <c r="B25" s="173" t="s">
        <v>149</v>
      </c>
      <c r="C25" s="200" t="s">
        <v>64</v>
      </c>
      <c r="D25" s="174" t="s">
        <v>144</v>
      </c>
      <c r="E25" s="22">
        <v>15</v>
      </c>
      <c r="F25" s="205">
        <f t="shared" si="1"/>
        <v>0.15</v>
      </c>
      <c r="G25" s="202">
        <v>389.72</v>
      </c>
      <c r="H25" s="203">
        <f t="shared" si="0"/>
        <v>5.8457999999999996E-2</v>
      </c>
      <c r="I25" s="16">
        <v>0</v>
      </c>
      <c r="J25" s="32"/>
      <c r="K25" s="7"/>
      <c r="L25" s="7"/>
      <c r="M25" s="7"/>
    </row>
    <row r="26" spans="1:13" ht="15.75" hidden="1" customHeight="1">
      <c r="A26" s="45"/>
      <c r="B26" s="173" t="s">
        <v>150</v>
      </c>
      <c r="C26" s="200" t="s">
        <v>64</v>
      </c>
      <c r="D26" s="173" t="s">
        <v>144</v>
      </c>
      <c r="E26" s="206">
        <v>6.38</v>
      </c>
      <c r="F26" s="202">
        <f t="shared" si="1"/>
        <v>6.3799999999999996E-2</v>
      </c>
      <c r="G26" s="202">
        <v>520.79999999999995</v>
      </c>
      <c r="H26" s="203">
        <f t="shared" si="0"/>
        <v>3.3227039999999992E-2</v>
      </c>
      <c r="I26" s="16">
        <v>0</v>
      </c>
      <c r="J26" s="32"/>
      <c r="K26" s="7"/>
      <c r="L26" s="7"/>
      <c r="M26" s="7"/>
    </row>
    <row r="27" spans="1:13" ht="15.75" customHeight="1">
      <c r="A27" s="45">
        <v>4</v>
      </c>
      <c r="B27" s="173" t="s">
        <v>80</v>
      </c>
      <c r="C27" s="200" t="s">
        <v>36</v>
      </c>
      <c r="D27" s="173" t="s">
        <v>186</v>
      </c>
      <c r="E27" s="201">
        <v>0.1</v>
      </c>
      <c r="F27" s="202">
        <f>SUM(E27*365)</f>
        <v>36.5</v>
      </c>
      <c r="G27" s="202">
        <v>147.03</v>
      </c>
      <c r="H27" s="203">
        <f>SUM(F27*G27/1000)</f>
        <v>5.3665950000000002</v>
      </c>
      <c r="I27" s="16">
        <f>F27/12*G27</f>
        <v>447.21625</v>
      </c>
      <c r="J27" s="32"/>
      <c r="K27" s="7"/>
      <c r="L27" s="7"/>
      <c r="M27" s="7"/>
    </row>
    <row r="28" spans="1:13" ht="15.75" customHeight="1">
      <c r="A28" s="45">
        <v>5</v>
      </c>
      <c r="B28" s="209" t="s">
        <v>25</v>
      </c>
      <c r="C28" s="200" t="s">
        <v>26</v>
      </c>
      <c r="D28" s="209" t="s">
        <v>161</v>
      </c>
      <c r="E28" s="201">
        <v>3181</v>
      </c>
      <c r="F28" s="202">
        <f>SUM(E28*12)</f>
        <v>38172</v>
      </c>
      <c r="G28" s="202">
        <v>4.95</v>
      </c>
      <c r="H28" s="203">
        <f>SUM(F28*G28/1000)</f>
        <v>188.95140000000001</v>
      </c>
      <c r="I28" s="16">
        <f>F28/12*G28</f>
        <v>15745.95</v>
      </c>
      <c r="J28" s="32"/>
      <c r="K28" s="7"/>
      <c r="L28" s="7"/>
      <c r="M28" s="7"/>
    </row>
    <row r="29" spans="1:13" ht="15.75" customHeight="1">
      <c r="A29" s="246" t="s">
        <v>218</v>
      </c>
      <c r="B29" s="247"/>
      <c r="C29" s="247"/>
      <c r="D29" s="247"/>
      <c r="E29" s="247"/>
      <c r="F29" s="247"/>
      <c r="G29" s="247"/>
      <c r="H29" s="247"/>
      <c r="I29" s="248"/>
      <c r="J29" s="32"/>
      <c r="K29" s="7"/>
      <c r="L29" s="7"/>
      <c r="M29" s="7"/>
    </row>
    <row r="30" spans="1:13" ht="31.5" customHeight="1">
      <c r="A30" s="45">
        <v>6</v>
      </c>
      <c r="B30" s="173" t="s">
        <v>181</v>
      </c>
      <c r="C30" s="200" t="s">
        <v>151</v>
      </c>
      <c r="D30" s="173" t="s">
        <v>182</v>
      </c>
      <c r="E30" s="202">
        <v>786.4</v>
      </c>
      <c r="F30" s="202">
        <f>SUM(E30*52/1000)</f>
        <v>40.892799999999994</v>
      </c>
      <c r="G30" s="202">
        <v>155.88999999999999</v>
      </c>
      <c r="H30" s="203">
        <f t="shared" ref="H30:H35" si="2">SUM(F30*G30/1000)</f>
        <v>6.3747785919999984</v>
      </c>
      <c r="I30" s="16">
        <f>F30/6*G30</f>
        <v>1062.4630986666664</v>
      </c>
      <c r="J30" s="32"/>
      <c r="K30" s="7"/>
      <c r="L30" s="7"/>
      <c r="M30" s="7"/>
    </row>
    <row r="31" spans="1:13" ht="31.5" customHeight="1">
      <c r="A31" s="45">
        <v>7</v>
      </c>
      <c r="B31" s="173" t="s">
        <v>183</v>
      </c>
      <c r="C31" s="200" t="s">
        <v>151</v>
      </c>
      <c r="D31" s="173" t="s">
        <v>184</v>
      </c>
      <c r="E31" s="202">
        <v>97.33</v>
      </c>
      <c r="F31" s="202">
        <f>SUM(E31*78/1000)</f>
        <v>7.5917399999999997</v>
      </c>
      <c r="G31" s="202">
        <v>258.63</v>
      </c>
      <c r="H31" s="203">
        <f t="shared" si="2"/>
        <v>1.9634517162</v>
      </c>
      <c r="I31" s="16">
        <f t="shared" ref="I31:I33" si="3">F31/6*G31</f>
        <v>327.24195270000001</v>
      </c>
      <c r="J31" s="32"/>
      <c r="K31" s="7"/>
      <c r="L31" s="7"/>
      <c r="M31" s="7"/>
    </row>
    <row r="32" spans="1:13" ht="15.75" hidden="1" customHeight="1">
      <c r="A32" s="45"/>
      <c r="B32" s="173" t="s">
        <v>31</v>
      </c>
      <c r="C32" s="200" t="s">
        <v>151</v>
      </c>
      <c r="D32" s="173" t="s">
        <v>65</v>
      </c>
      <c r="E32" s="202">
        <v>786.4</v>
      </c>
      <c r="F32" s="202">
        <f>SUM(E32/1000)</f>
        <v>0.78639999999999999</v>
      </c>
      <c r="G32" s="202">
        <v>3020.33</v>
      </c>
      <c r="H32" s="203">
        <f t="shared" si="2"/>
        <v>2.3751875120000001</v>
      </c>
      <c r="I32" s="16">
        <f>F32*G32</f>
        <v>2375.187512</v>
      </c>
      <c r="J32" s="32"/>
      <c r="K32" s="7"/>
      <c r="L32" s="7"/>
      <c r="M32" s="7"/>
    </row>
    <row r="33" spans="1:14" ht="15.75" customHeight="1">
      <c r="A33" s="45">
        <v>8</v>
      </c>
      <c r="B33" s="173" t="s">
        <v>185</v>
      </c>
      <c r="C33" s="200" t="s">
        <v>34</v>
      </c>
      <c r="D33" s="173" t="s">
        <v>79</v>
      </c>
      <c r="E33" s="208">
        <v>0.33333333333333331</v>
      </c>
      <c r="F33" s="202">
        <f>155/3</f>
        <v>51.666666666666664</v>
      </c>
      <c r="G33" s="202">
        <v>56.69</v>
      </c>
      <c r="H33" s="203">
        <f>SUM(G33*155/3/1000)</f>
        <v>2.9289833333333331</v>
      </c>
      <c r="I33" s="16">
        <f t="shared" si="3"/>
        <v>488.16388888888883</v>
      </c>
      <c r="J33" s="32"/>
      <c r="K33" s="7"/>
      <c r="L33" s="7"/>
      <c r="M33" s="7"/>
    </row>
    <row r="34" spans="1:14" ht="15.75" hidden="1" customHeight="1">
      <c r="A34" s="45"/>
      <c r="B34" s="173" t="s">
        <v>81</v>
      </c>
      <c r="C34" s="200" t="s">
        <v>36</v>
      </c>
      <c r="D34" s="173" t="s">
        <v>82</v>
      </c>
      <c r="E34" s="201"/>
      <c r="F34" s="202">
        <v>3</v>
      </c>
      <c r="G34" s="202">
        <v>191.32</v>
      </c>
      <c r="H34" s="203">
        <f t="shared" si="2"/>
        <v>0.57396000000000003</v>
      </c>
      <c r="I34" s="16">
        <v>0</v>
      </c>
      <c r="J34" s="32"/>
      <c r="K34" s="7"/>
      <c r="L34" s="7"/>
      <c r="M34" s="7"/>
    </row>
    <row r="35" spans="1:14" ht="15.75" hidden="1" customHeight="1">
      <c r="A35" s="45"/>
      <c r="B35" s="173" t="s">
        <v>188</v>
      </c>
      <c r="C35" s="200" t="s">
        <v>35</v>
      </c>
      <c r="D35" s="173" t="s">
        <v>82</v>
      </c>
      <c r="E35" s="201"/>
      <c r="F35" s="202">
        <v>2</v>
      </c>
      <c r="G35" s="202">
        <v>1136.33</v>
      </c>
      <c r="H35" s="203">
        <f t="shared" si="2"/>
        <v>2.2726599999999997</v>
      </c>
      <c r="I35" s="16">
        <v>0</v>
      </c>
      <c r="J35" s="32"/>
      <c r="K35" s="7"/>
      <c r="L35" s="7"/>
      <c r="M35" s="7"/>
    </row>
    <row r="36" spans="1:14" ht="15.75" hidden="1" customHeight="1">
      <c r="A36" s="246" t="s">
        <v>219</v>
      </c>
      <c r="B36" s="249"/>
      <c r="C36" s="249"/>
      <c r="D36" s="249"/>
      <c r="E36" s="249"/>
      <c r="F36" s="249"/>
      <c r="G36" s="249"/>
      <c r="H36" s="249"/>
      <c r="I36" s="250"/>
      <c r="J36" s="32"/>
      <c r="K36" s="7"/>
      <c r="L36" s="7"/>
      <c r="M36" s="7"/>
    </row>
    <row r="37" spans="1:14" ht="15.75" hidden="1" customHeight="1">
      <c r="A37" s="45">
        <v>6</v>
      </c>
      <c r="B37" s="173" t="s">
        <v>29</v>
      </c>
      <c r="C37" s="200" t="s">
        <v>35</v>
      </c>
      <c r="D37" s="173"/>
      <c r="E37" s="201"/>
      <c r="F37" s="202">
        <v>8</v>
      </c>
      <c r="G37" s="202">
        <v>1527.22</v>
      </c>
      <c r="H37" s="203">
        <f t="shared" ref="H37:H44" si="4">SUM(F37*G37/1000)</f>
        <v>12.21776</v>
      </c>
      <c r="I37" s="16">
        <f>F37/6*G37</f>
        <v>2036.2933333333333</v>
      </c>
      <c r="J37" s="32"/>
      <c r="K37" s="7"/>
      <c r="L37" s="7"/>
      <c r="M37" s="7"/>
    </row>
    <row r="38" spans="1:14" ht="15.75" hidden="1" customHeight="1">
      <c r="A38" s="45">
        <v>7</v>
      </c>
      <c r="B38" s="173" t="s">
        <v>124</v>
      </c>
      <c r="C38" s="200" t="s">
        <v>32</v>
      </c>
      <c r="D38" s="173" t="s">
        <v>189</v>
      </c>
      <c r="E38" s="201">
        <v>485.66</v>
      </c>
      <c r="F38" s="202">
        <f>E38*12/1000</f>
        <v>5.8279199999999998</v>
      </c>
      <c r="G38" s="202">
        <v>2102.71</v>
      </c>
      <c r="H38" s="203">
        <f>G38*F38/1000</f>
        <v>12.254425663199999</v>
      </c>
      <c r="I38" s="16">
        <f>F38/6*G38</f>
        <v>2042.4042772</v>
      </c>
      <c r="J38" s="32"/>
      <c r="K38" s="7"/>
      <c r="L38" s="7"/>
      <c r="M38" s="7"/>
    </row>
    <row r="39" spans="1:14" ht="15.75" hidden="1" customHeight="1">
      <c r="A39" s="45">
        <v>8</v>
      </c>
      <c r="B39" s="173" t="s">
        <v>190</v>
      </c>
      <c r="C39" s="200" t="s">
        <v>32</v>
      </c>
      <c r="D39" s="173" t="s">
        <v>191</v>
      </c>
      <c r="E39" s="201">
        <v>97.33</v>
      </c>
      <c r="F39" s="202">
        <f>E39*30/1000</f>
        <v>2.9199000000000002</v>
      </c>
      <c r="G39" s="202">
        <v>2102.71</v>
      </c>
      <c r="H39" s="203">
        <f>G39*F39/1000</f>
        <v>6.1397029290000003</v>
      </c>
      <c r="I39" s="16">
        <f>F39/6*G39</f>
        <v>1023.2838215</v>
      </c>
      <c r="J39" s="32"/>
      <c r="K39" s="7"/>
    </row>
    <row r="40" spans="1:14" ht="15.75" hidden="1" customHeight="1">
      <c r="A40" s="45"/>
      <c r="B40" s="173" t="s">
        <v>192</v>
      </c>
      <c r="C40" s="200" t="s">
        <v>193</v>
      </c>
      <c r="D40" s="173" t="s">
        <v>82</v>
      </c>
      <c r="E40" s="201"/>
      <c r="F40" s="202">
        <v>100</v>
      </c>
      <c r="G40" s="202">
        <v>213.2</v>
      </c>
      <c r="H40" s="203">
        <f>G40*F40/1000</f>
        <v>21.32</v>
      </c>
      <c r="I40" s="16">
        <v>0</v>
      </c>
      <c r="J40" s="33"/>
    </row>
    <row r="41" spans="1:14" ht="15.75" hidden="1" customHeight="1">
      <c r="A41" s="45">
        <v>9</v>
      </c>
      <c r="B41" s="173" t="s">
        <v>83</v>
      </c>
      <c r="C41" s="200" t="s">
        <v>32</v>
      </c>
      <c r="D41" s="173" t="s">
        <v>194</v>
      </c>
      <c r="E41" s="202">
        <v>97.33</v>
      </c>
      <c r="F41" s="202">
        <f>SUM(E41*155/1000)</f>
        <v>15.08615</v>
      </c>
      <c r="G41" s="202">
        <v>350.75</v>
      </c>
      <c r="H41" s="203">
        <f t="shared" si="4"/>
        <v>5.2914671124999995</v>
      </c>
      <c r="I41" s="16">
        <f>F41/6*G41</f>
        <v>881.91118541666674</v>
      </c>
      <c r="J41" s="33"/>
    </row>
    <row r="42" spans="1:14" ht="15.75" hidden="1" customHeight="1">
      <c r="A42" s="45">
        <v>10</v>
      </c>
      <c r="B42" s="173" t="s">
        <v>107</v>
      </c>
      <c r="C42" s="200" t="s">
        <v>151</v>
      </c>
      <c r="D42" s="173" t="s">
        <v>195</v>
      </c>
      <c r="E42" s="202">
        <v>97.33</v>
      </c>
      <c r="F42" s="202">
        <f>SUM(E42*24/1000)</f>
        <v>2.3359200000000002</v>
      </c>
      <c r="G42" s="202">
        <v>5803.28</v>
      </c>
      <c r="H42" s="203">
        <f t="shared" si="4"/>
        <v>13.5559978176</v>
      </c>
      <c r="I42" s="16">
        <f>F42/6*G42</f>
        <v>2259.3329696000001</v>
      </c>
      <c r="J42" s="33"/>
    </row>
    <row r="43" spans="1:14" ht="15.75" hidden="1" customHeight="1">
      <c r="A43" s="45">
        <v>11</v>
      </c>
      <c r="B43" s="173" t="s">
        <v>196</v>
      </c>
      <c r="C43" s="200" t="s">
        <v>151</v>
      </c>
      <c r="D43" s="173" t="s">
        <v>84</v>
      </c>
      <c r="E43" s="202">
        <v>97.33</v>
      </c>
      <c r="F43" s="202">
        <f>SUM(E43*45/1000)</f>
        <v>4.3798500000000002</v>
      </c>
      <c r="G43" s="202">
        <v>428.7</v>
      </c>
      <c r="H43" s="203">
        <f t="shared" si="4"/>
        <v>1.8776416950000001</v>
      </c>
      <c r="I43" s="16">
        <f>F43/6*G43</f>
        <v>312.94028250000002</v>
      </c>
      <c r="J43" s="33"/>
    </row>
    <row r="44" spans="1:14" ht="15.75" hidden="1" customHeight="1">
      <c r="A44" s="45">
        <v>12</v>
      </c>
      <c r="B44" s="173" t="s">
        <v>85</v>
      </c>
      <c r="C44" s="200" t="s">
        <v>36</v>
      </c>
      <c r="D44" s="173"/>
      <c r="E44" s="201"/>
      <c r="F44" s="202">
        <v>0.8</v>
      </c>
      <c r="G44" s="202">
        <v>798</v>
      </c>
      <c r="H44" s="203">
        <f t="shared" si="4"/>
        <v>0.63840000000000008</v>
      </c>
      <c r="I44" s="16">
        <f>F44/6*G44</f>
        <v>106.39999999999999</v>
      </c>
      <c r="J44" s="33"/>
    </row>
    <row r="45" spans="1:14" ht="15.75" customHeight="1">
      <c r="A45" s="246" t="s">
        <v>220</v>
      </c>
      <c r="B45" s="249"/>
      <c r="C45" s="249"/>
      <c r="D45" s="249"/>
      <c r="E45" s="249"/>
      <c r="F45" s="249"/>
      <c r="G45" s="249"/>
      <c r="H45" s="249"/>
      <c r="I45" s="250"/>
      <c r="J45" s="33"/>
      <c r="L45" s="24"/>
      <c r="M45" s="25"/>
      <c r="N45" s="26"/>
    </row>
    <row r="46" spans="1:14" ht="15.75" customHeight="1">
      <c r="A46" s="45">
        <v>9</v>
      </c>
      <c r="B46" s="173" t="s">
        <v>197</v>
      </c>
      <c r="C46" s="200" t="s">
        <v>151</v>
      </c>
      <c r="D46" s="173" t="s">
        <v>51</v>
      </c>
      <c r="E46" s="201">
        <v>1114.25</v>
      </c>
      <c r="F46" s="202">
        <f>SUM(E46*2/1000)</f>
        <v>2.2284999999999999</v>
      </c>
      <c r="G46" s="16">
        <v>910.17</v>
      </c>
      <c r="H46" s="203">
        <f t="shared" ref="H46:H56" si="5">SUM(F46*G46/1000)</f>
        <v>2.028313845</v>
      </c>
      <c r="I46" s="16">
        <f t="shared" ref="I46:I49" si="6">F46/2*G46</f>
        <v>1014.1569225</v>
      </c>
      <c r="J46" s="33"/>
      <c r="L46" s="24"/>
      <c r="M46" s="25"/>
      <c r="N46" s="26"/>
    </row>
    <row r="47" spans="1:14" ht="15.75" customHeight="1">
      <c r="A47" s="45">
        <v>10</v>
      </c>
      <c r="B47" s="173" t="s">
        <v>40</v>
      </c>
      <c r="C47" s="200" t="s">
        <v>151</v>
      </c>
      <c r="D47" s="173" t="s">
        <v>51</v>
      </c>
      <c r="E47" s="201">
        <v>37</v>
      </c>
      <c r="F47" s="202">
        <f>E47*2/1000</f>
        <v>7.3999999999999996E-2</v>
      </c>
      <c r="G47" s="16">
        <v>579.48</v>
      </c>
      <c r="H47" s="203">
        <f t="shared" si="5"/>
        <v>4.2881519999999999E-2</v>
      </c>
      <c r="I47" s="16">
        <f t="shared" si="6"/>
        <v>21.440760000000001</v>
      </c>
      <c r="J47" s="33"/>
      <c r="L47" s="24"/>
      <c r="M47" s="25"/>
      <c r="N47" s="26"/>
    </row>
    <row r="48" spans="1:14" ht="15.75" customHeight="1">
      <c r="A48" s="45">
        <v>11</v>
      </c>
      <c r="B48" s="173" t="s">
        <v>41</v>
      </c>
      <c r="C48" s="200" t="s">
        <v>151</v>
      </c>
      <c r="D48" s="173" t="s">
        <v>51</v>
      </c>
      <c r="E48" s="201">
        <v>2631</v>
      </c>
      <c r="F48" s="202">
        <f>SUM(E48*2/1000)</f>
        <v>5.2619999999999996</v>
      </c>
      <c r="G48" s="16">
        <v>579.48</v>
      </c>
      <c r="H48" s="203">
        <f t="shared" si="5"/>
        <v>3.0492237599999998</v>
      </c>
      <c r="I48" s="16">
        <f t="shared" si="6"/>
        <v>1524.6118799999999</v>
      </c>
      <c r="J48" s="33"/>
      <c r="L48" s="24"/>
      <c r="M48" s="25"/>
      <c r="N48" s="26"/>
    </row>
    <row r="49" spans="1:14" ht="15.75" customHeight="1">
      <c r="A49" s="45">
        <v>12</v>
      </c>
      <c r="B49" s="173" t="s">
        <v>42</v>
      </c>
      <c r="C49" s="200" t="s">
        <v>151</v>
      </c>
      <c r="D49" s="173" t="s">
        <v>51</v>
      </c>
      <c r="E49" s="201">
        <v>1953.8</v>
      </c>
      <c r="F49" s="202">
        <f>SUM(E49*2/1000)</f>
        <v>3.9076</v>
      </c>
      <c r="G49" s="16">
        <v>606.77</v>
      </c>
      <c r="H49" s="203">
        <f t="shared" si="5"/>
        <v>2.3710144519999998</v>
      </c>
      <c r="I49" s="16">
        <f t="shared" si="6"/>
        <v>1185.5072259999999</v>
      </c>
      <c r="J49" s="33"/>
      <c r="L49" s="24"/>
      <c r="M49" s="25"/>
      <c r="N49" s="26"/>
    </row>
    <row r="50" spans="1:14" ht="15.75" customHeight="1">
      <c r="A50" s="45">
        <v>13</v>
      </c>
      <c r="B50" s="173" t="s">
        <v>38</v>
      </c>
      <c r="C50" s="200" t="s">
        <v>39</v>
      </c>
      <c r="D50" s="173" t="s">
        <v>51</v>
      </c>
      <c r="E50" s="201">
        <v>91.84</v>
      </c>
      <c r="F50" s="202">
        <f>SUM(E50*2/100)</f>
        <v>1.8368</v>
      </c>
      <c r="G50" s="16">
        <v>72.81</v>
      </c>
      <c r="H50" s="203">
        <f t="shared" si="5"/>
        <v>0.13373740800000003</v>
      </c>
      <c r="I50" s="16">
        <f>F50/2*G50</f>
        <v>66.868704000000008</v>
      </c>
      <c r="J50" s="33"/>
      <c r="L50" s="24"/>
      <c r="M50" s="25"/>
      <c r="N50" s="26"/>
    </row>
    <row r="51" spans="1:14" ht="31.5" customHeight="1">
      <c r="A51" s="45">
        <v>14</v>
      </c>
      <c r="B51" s="173" t="s">
        <v>71</v>
      </c>
      <c r="C51" s="200" t="s">
        <v>151</v>
      </c>
      <c r="D51" s="173" t="s">
        <v>223</v>
      </c>
      <c r="E51" s="201">
        <v>891.4</v>
      </c>
      <c r="F51" s="202">
        <f>SUM(E51*5/1000)</f>
        <v>4.4569999999999999</v>
      </c>
      <c r="G51" s="16">
        <v>1213.55</v>
      </c>
      <c r="H51" s="203">
        <f t="shared" si="5"/>
        <v>5.4087923499999997</v>
      </c>
      <c r="I51" s="16">
        <f>F51/5*G51</f>
        <v>1081.75847</v>
      </c>
      <c r="J51" s="33"/>
      <c r="L51" s="24"/>
      <c r="M51" s="25"/>
      <c r="N51" s="26"/>
    </row>
    <row r="52" spans="1:14" ht="31.5" customHeight="1">
      <c r="A52" s="45">
        <v>15</v>
      </c>
      <c r="B52" s="173" t="s">
        <v>198</v>
      </c>
      <c r="C52" s="200" t="s">
        <v>151</v>
      </c>
      <c r="D52" s="173" t="s">
        <v>51</v>
      </c>
      <c r="E52" s="201">
        <v>891.4</v>
      </c>
      <c r="F52" s="202">
        <f>SUM(E52*2/1000)</f>
        <v>1.7827999999999999</v>
      </c>
      <c r="G52" s="16">
        <v>1213.55</v>
      </c>
      <c r="H52" s="203">
        <f t="shared" si="5"/>
        <v>2.1635169400000001</v>
      </c>
      <c r="I52" s="16">
        <f>F52/2*G52</f>
        <v>1081.75847</v>
      </c>
      <c r="J52" s="33"/>
      <c r="L52" s="24"/>
      <c r="M52" s="25"/>
      <c r="N52" s="26"/>
    </row>
    <row r="53" spans="1:14" ht="31.5" customHeight="1">
      <c r="A53" s="45">
        <v>16</v>
      </c>
      <c r="B53" s="173" t="s">
        <v>199</v>
      </c>
      <c r="C53" s="200" t="s">
        <v>45</v>
      </c>
      <c r="D53" s="173" t="s">
        <v>51</v>
      </c>
      <c r="E53" s="201">
        <v>20</v>
      </c>
      <c r="F53" s="202">
        <f>SUM(E53*2/100)</f>
        <v>0.4</v>
      </c>
      <c r="G53" s="16">
        <v>2730.49</v>
      </c>
      <c r="H53" s="203">
        <f t="shared" si="5"/>
        <v>1.0921959999999999</v>
      </c>
      <c r="I53" s="16">
        <f t="shared" ref="I53:I54" si="7">F53/2*G53</f>
        <v>546.09799999999996</v>
      </c>
      <c r="J53" s="33"/>
      <c r="L53" s="24"/>
      <c r="M53" s="25"/>
      <c r="N53" s="26"/>
    </row>
    <row r="54" spans="1:14" ht="15.75" customHeight="1">
      <c r="A54" s="45">
        <v>17</v>
      </c>
      <c r="B54" s="173" t="s">
        <v>46</v>
      </c>
      <c r="C54" s="200" t="s">
        <v>47</v>
      </c>
      <c r="D54" s="173" t="s">
        <v>51</v>
      </c>
      <c r="E54" s="201">
        <v>1</v>
      </c>
      <c r="F54" s="202">
        <v>0.02</v>
      </c>
      <c r="G54" s="16">
        <v>5652.13</v>
      </c>
      <c r="H54" s="203">
        <f t="shared" si="5"/>
        <v>0.11304260000000001</v>
      </c>
      <c r="I54" s="16">
        <f t="shared" si="7"/>
        <v>56.521300000000004</v>
      </c>
      <c r="J54" s="33"/>
      <c r="L54" s="24"/>
      <c r="M54" s="25"/>
      <c r="N54" s="26"/>
    </row>
    <row r="55" spans="1:14" ht="15.75" hidden="1" customHeight="1">
      <c r="A55" s="45">
        <v>14</v>
      </c>
      <c r="B55" s="173" t="s">
        <v>200</v>
      </c>
      <c r="C55" s="200" t="s">
        <v>152</v>
      </c>
      <c r="D55" s="173" t="s">
        <v>86</v>
      </c>
      <c r="E55" s="201">
        <v>70</v>
      </c>
      <c r="F55" s="202">
        <f>E55*3</f>
        <v>210</v>
      </c>
      <c r="G55" s="16">
        <v>141.12</v>
      </c>
      <c r="H55" s="203">
        <f>F55*G55/1000</f>
        <v>29.635200000000001</v>
      </c>
      <c r="I55" s="16">
        <f>E55*G55</f>
        <v>9878.4</v>
      </c>
      <c r="J55" s="33"/>
      <c r="L55" s="24"/>
      <c r="M55" s="25"/>
      <c r="N55" s="26"/>
    </row>
    <row r="56" spans="1:14" ht="15.75" hidden="1" customHeight="1">
      <c r="A56" s="45">
        <v>15</v>
      </c>
      <c r="B56" s="173" t="s">
        <v>50</v>
      </c>
      <c r="C56" s="200" t="s">
        <v>152</v>
      </c>
      <c r="D56" s="173" t="s">
        <v>86</v>
      </c>
      <c r="E56" s="201">
        <v>140</v>
      </c>
      <c r="F56" s="202">
        <f>SUM(E56)</f>
        <v>140</v>
      </c>
      <c r="G56" s="16">
        <v>65.67</v>
      </c>
      <c r="H56" s="203">
        <f t="shared" si="5"/>
        <v>9.1938000000000013</v>
      </c>
      <c r="I56" s="16">
        <f>E56*G56</f>
        <v>9193.8000000000011</v>
      </c>
      <c r="J56" s="33"/>
      <c r="L56" s="24"/>
      <c r="M56" s="25"/>
      <c r="N56" s="26"/>
    </row>
    <row r="57" spans="1:14" ht="15.75" customHeight="1">
      <c r="A57" s="246" t="s">
        <v>221</v>
      </c>
      <c r="B57" s="251"/>
      <c r="C57" s="251"/>
      <c r="D57" s="251"/>
      <c r="E57" s="251"/>
      <c r="F57" s="251"/>
      <c r="G57" s="251"/>
      <c r="H57" s="251"/>
      <c r="I57" s="252"/>
      <c r="J57" s="33"/>
      <c r="L57" s="24"/>
      <c r="M57" s="25"/>
      <c r="N57" s="26"/>
    </row>
    <row r="58" spans="1:14" ht="15.75" hidden="1" customHeight="1">
      <c r="A58" s="45"/>
      <c r="B58" s="228" t="s">
        <v>52</v>
      </c>
      <c r="C58" s="200"/>
      <c r="D58" s="173"/>
      <c r="E58" s="201"/>
      <c r="F58" s="202"/>
      <c r="G58" s="202"/>
      <c r="H58" s="203"/>
      <c r="I58" s="16"/>
      <c r="J58" s="33"/>
      <c r="L58" s="24"/>
      <c r="M58" s="25"/>
      <c r="N58" s="26"/>
    </row>
    <row r="59" spans="1:14" ht="31.5" hidden="1" customHeight="1">
      <c r="A59" s="45">
        <v>16</v>
      </c>
      <c r="B59" s="173" t="s">
        <v>201</v>
      </c>
      <c r="C59" s="200" t="s">
        <v>141</v>
      </c>
      <c r="D59" s="173" t="s">
        <v>202</v>
      </c>
      <c r="E59" s="201">
        <v>123.43</v>
      </c>
      <c r="F59" s="202">
        <f>SUM(E59*6/100)</f>
        <v>7.4058000000000002</v>
      </c>
      <c r="G59" s="16">
        <v>1547.28</v>
      </c>
      <c r="H59" s="203">
        <f>SUM(F59*G59/1000)</f>
        <v>11.458846224</v>
      </c>
      <c r="I59" s="16">
        <f>F59/6*G59</f>
        <v>1909.8077039999998</v>
      </c>
      <c r="J59" s="33"/>
      <c r="L59" s="24"/>
      <c r="M59" s="25"/>
      <c r="N59" s="26"/>
    </row>
    <row r="60" spans="1:14" ht="15.75" hidden="1" customHeight="1">
      <c r="A60" s="45"/>
      <c r="B60" s="229" t="s">
        <v>53</v>
      </c>
      <c r="C60" s="210"/>
      <c r="D60" s="211"/>
      <c r="E60" s="212"/>
      <c r="F60" s="213"/>
      <c r="G60" s="16"/>
      <c r="H60" s="214"/>
      <c r="I60" s="16"/>
      <c r="J60" s="33"/>
      <c r="L60" s="24"/>
      <c r="M60" s="25"/>
      <c r="N60" s="26"/>
    </row>
    <row r="61" spans="1:14" ht="15.75" hidden="1" customHeight="1">
      <c r="A61" s="45"/>
      <c r="B61" s="211" t="s">
        <v>54</v>
      </c>
      <c r="C61" s="210" t="s">
        <v>64</v>
      </c>
      <c r="D61" s="211" t="s">
        <v>65</v>
      </c>
      <c r="E61" s="212">
        <v>891.4</v>
      </c>
      <c r="F61" s="213">
        <v>8.9</v>
      </c>
      <c r="G61" s="16">
        <v>747.3</v>
      </c>
      <c r="H61" s="214">
        <f>F61*G61/1000</f>
        <v>6.65097</v>
      </c>
      <c r="I61" s="16">
        <v>0</v>
      </c>
      <c r="J61" s="33"/>
      <c r="L61" s="24"/>
      <c r="M61" s="25"/>
      <c r="N61" s="26"/>
    </row>
    <row r="62" spans="1:14" ht="15.75" customHeight="1">
      <c r="A62" s="45"/>
      <c r="B62" s="229" t="s">
        <v>55</v>
      </c>
      <c r="C62" s="210"/>
      <c r="D62" s="211"/>
      <c r="E62" s="212"/>
      <c r="F62" s="215"/>
      <c r="G62" s="215"/>
      <c r="H62" s="213" t="s">
        <v>161</v>
      </c>
      <c r="I62" s="16"/>
      <c r="J62" s="33"/>
      <c r="L62" s="24"/>
      <c r="M62" s="25"/>
      <c r="N62" s="26"/>
    </row>
    <row r="63" spans="1:14" ht="15.75" customHeight="1">
      <c r="A63" s="45">
        <v>18</v>
      </c>
      <c r="B63" s="18" t="s">
        <v>56</v>
      </c>
      <c r="C63" s="20" t="s">
        <v>152</v>
      </c>
      <c r="D63" s="18" t="s">
        <v>82</v>
      </c>
      <c r="E63" s="22">
        <v>15</v>
      </c>
      <c r="F63" s="202">
        <v>15</v>
      </c>
      <c r="G63" s="16">
        <v>222.4</v>
      </c>
      <c r="H63" s="216">
        <f t="shared" ref="H63:H76" si="8">SUM(F63*G63/1000)</f>
        <v>3.3359999999999999</v>
      </c>
      <c r="I63" s="16">
        <f>G63*3</f>
        <v>667.2</v>
      </c>
      <c r="J63" s="33"/>
      <c r="L63" s="24"/>
      <c r="M63" s="25"/>
      <c r="N63" s="26"/>
    </row>
    <row r="64" spans="1:14" ht="15.75" hidden="1" customHeight="1">
      <c r="A64" s="45">
        <v>17</v>
      </c>
      <c r="B64" s="18" t="s">
        <v>57</v>
      </c>
      <c r="C64" s="20" t="s">
        <v>152</v>
      </c>
      <c r="D64" s="18" t="s">
        <v>187</v>
      </c>
      <c r="E64" s="22">
        <v>5</v>
      </c>
      <c r="F64" s="202">
        <v>5</v>
      </c>
      <c r="G64" s="16">
        <v>76.25</v>
      </c>
      <c r="H64" s="216">
        <f t="shared" si="8"/>
        <v>0.38124999999999998</v>
      </c>
      <c r="I64" s="16">
        <f>G64</f>
        <v>76.25</v>
      </c>
      <c r="J64" s="33"/>
      <c r="L64" s="24"/>
      <c r="M64" s="25"/>
      <c r="N64" s="26"/>
    </row>
    <row r="65" spans="1:14" ht="15.75" hidden="1" customHeight="1">
      <c r="A65" s="45"/>
      <c r="B65" s="18" t="s">
        <v>58</v>
      </c>
      <c r="C65" s="20" t="s">
        <v>153</v>
      </c>
      <c r="D65" s="18" t="s">
        <v>65</v>
      </c>
      <c r="E65" s="201">
        <v>12702</v>
      </c>
      <c r="F65" s="16">
        <f>SUM(E65/100)</f>
        <v>127.02</v>
      </c>
      <c r="G65" s="16">
        <v>212.15</v>
      </c>
      <c r="H65" s="216">
        <f t="shared" si="8"/>
        <v>26.947293000000002</v>
      </c>
      <c r="I65" s="16">
        <v>0</v>
      </c>
      <c r="J65" s="33"/>
      <c r="L65" s="24"/>
      <c r="M65" s="25"/>
      <c r="N65" s="26"/>
    </row>
    <row r="66" spans="1:14" ht="15.75" hidden="1" customHeight="1">
      <c r="A66" s="45"/>
      <c r="B66" s="18" t="s">
        <v>59</v>
      </c>
      <c r="C66" s="20" t="s">
        <v>154</v>
      </c>
      <c r="D66" s="18"/>
      <c r="E66" s="201">
        <v>12702</v>
      </c>
      <c r="F66" s="16">
        <f>SUM(E66/1000)</f>
        <v>12.702</v>
      </c>
      <c r="G66" s="16">
        <v>165.21</v>
      </c>
      <c r="H66" s="216">
        <f t="shared" si="8"/>
        <v>2.0984974200000002</v>
      </c>
      <c r="I66" s="16">
        <v>0</v>
      </c>
      <c r="J66" s="33"/>
      <c r="L66" s="24"/>
      <c r="M66" s="25"/>
      <c r="N66" s="26"/>
    </row>
    <row r="67" spans="1:14" ht="15.75" hidden="1" customHeight="1">
      <c r="A67" s="45"/>
      <c r="B67" s="18" t="s">
        <v>60</v>
      </c>
      <c r="C67" s="20" t="s">
        <v>93</v>
      </c>
      <c r="D67" s="18" t="s">
        <v>65</v>
      </c>
      <c r="E67" s="201">
        <v>2184</v>
      </c>
      <c r="F67" s="16">
        <f>SUM(E67/100)</f>
        <v>21.84</v>
      </c>
      <c r="G67" s="16">
        <v>2074.63</v>
      </c>
      <c r="H67" s="216">
        <f t="shared" si="8"/>
        <v>45.309919200000003</v>
      </c>
      <c r="I67" s="16">
        <v>0</v>
      </c>
      <c r="J67" s="33"/>
      <c r="L67" s="24"/>
      <c r="M67" s="25"/>
      <c r="N67" s="26"/>
    </row>
    <row r="68" spans="1:14" ht="15.75" hidden="1" customHeight="1">
      <c r="A68" s="45"/>
      <c r="B68" s="217" t="s">
        <v>155</v>
      </c>
      <c r="C68" s="20" t="s">
        <v>36</v>
      </c>
      <c r="D68" s="18"/>
      <c r="E68" s="201">
        <v>11.6</v>
      </c>
      <c r="F68" s="16">
        <f>SUM(E68)</f>
        <v>11.6</v>
      </c>
      <c r="G68" s="16">
        <v>42.67</v>
      </c>
      <c r="H68" s="216">
        <f t="shared" si="8"/>
        <v>0.49497199999999997</v>
      </c>
      <c r="I68" s="16">
        <v>0</v>
      </c>
      <c r="J68" s="33"/>
      <c r="L68" s="24"/>
      <c r="M68" s="25"/>
      <c r="N68" s="26"/>
    </row>
    <row r="69" spans="1:14" ht="15.75" hidden="1" customHeight="1">
      <c r="A69" s="45"/>
      <c r="B69" s="217" t="s">
        <v>156</v>
      </c>
      <c r="C69" s="20" t="s">
        <v>36</v>
      </c>
      <c r="D69" s="18"/>
      <c r="E69" s="201">
        <v>11.6</v>
      </c>
      <c r="F69" s="16">
        <f>SUM(E69)</f>
        <v>11.6</v>
      </c>
      <c r="G69" s="16">
        <v>39.81</v>
      </c>
      <c r="H69" s="216">
        <f t="shared" si="8"/>
        <v>0.46179599999999998</v>
      </c>
      <c r="I69" s="16">
        <v>0</v>
      </c>
      <c r="J69" s="33"/>
      <c r="L69" s="24"/>
      <c r="M69" s="25"/>
      <c r="N69" s="26"/>
    </row>
    <row r="70" spans="1:14" ht="15.75" customHeight="1">
      <c r="A70" s="45">
        <v>19</v>
      </c>
      <c r="B70" s="18" t="s">
        <v>72</v>
      </c>
      <c r="C70" s="20" t="s">
        <v>73</v>
      </c>
      <c r="D70" s="18" t="s">
        <v>65</v>
      </c>
      <c r="E70" s="22">
        <v>5</v>
      </c>
      <c r="F70" s="202">
        <v>5</v>
      </c>
      <c r="G70" s="16">
        <v>49.88</v>
      </c>
      <c r="H70" s="216">
        <f t="shared" si="8"/>
        <v>0.24940000000000001</v>
      </c>
      <c r="I70" s="16">
        <f>F70*G70</f>
        <v>249.4</v>
      </c>
      <c r="J70" s="33"/>
      <c r="L70" s="24"/>
      <c r="M70" s="25"/>
      <c r="N70" s="26"/>
    </row>
    <row r="71" spans="1:14" ht="15.75" hidden="1" customHeight="1">
      <c r="A71" s="45"/>
      <c r="B71" s="195" t="s">
        <v>87</v>
      </c>
      <c r="C71" s="20"/>
      <c r="D71" s="18"/>
      <c r="E71" s="22"/>
      <c r="F71" s="16"/>
      <c r="G71" s="16"/>
      <c r="H71" s="216" t="s">
        <v>161</v>
      </c>
      <c r="I71" s="16"/>
      <c r="J71" s="33"/>
      <c r="L71" s="24"/>
      <c r="M71" s="25"/>
      <c r="N71" s="26"/>
    </row>
    <row r="72" spans="1:14" ht="15.75" hidden="1" customHeight="1">
      <c r="A72" s="45"/>
      <c r="B72" s="18" t="s">
        <v>88</v>
      </c>
      <c r="C72" s="20" t="s">
        <v>90</v>
      </c>
      <c r="D72" s="18"/>
      <c r="E72" s="22">
        <v>5</v>
      </c>
      <c r="F72" s="16">
        <v>0.5</v>
      </c>
      <c r="G72" s="16">
        <v>501.62</v>
      </c>
      <c r="H72" s="216">
        <f t="shared" si="8"/>
        <v>0.25080999999999998</v>
      </c>
      <c r="I72" s="16">
        <v>0</v>
      </c>
      <c r="J72" s="33"/>
      <c r="L72" s="24"/>
      <c r="M72" s="25"/>
      <c r="N72" s="26"/>
    </row>
    <row r="73" spans="1:14" ht="15.75" hidden="1" customHeight="1">
      <c r="A73" s="45"/>
      <c r="B73" s="18" t="s">
        <v>89</v>
      </c>
      <c r="C73" s="20" t="s">
        <v>34</v>
      </c>
      <c r="D73" s="18"/>
      <c r="E73" s="22">
        <v>1</v>
      </c>
      <c r="F73" s="196">
        <v>1</v>
      </c>
      <c r="G73" s="16">
        <v>852.99</v>
      </c>
      <c r="H73" s="216">
        <f>F73*G73/1000</f>
        <v>0.85299000000000003</v>
      </c>
      <c r="I73" s="16">
        <v>0</v>
      </c>
      <c r="J73" s="33"/>
      <c r="L73" s="24"/>
      <c r="M73" s="25"/>
      <c r="N73" s="26"/>
    </row>
    <row r="74" spans="1:14" ht="15.75" hidden="1" customHeight="1">
      <c r="A74" s="45"/>
      <c r="B74" s="18" t="s">
        <v>159</v>
      </c>
      <c r="C74" s="20" t="s">
        <v>34</v>
      </c>
      <c r="D74" s="18"/>
      <c r="E74" s="22">
        <v>1</v>
      </c>
      <c r="F74" s="16">
        <v>1</v>
      </c>
      <c r="G74" s="16">
        <v>358.51</v>
      </c>
      <c r="H74" s="216">
        <f>G74*F74/1000</f>
        <v>0.35851</v>
      </c>
      <c r="I74" s="16">
        <v>0</v>
      </c>
      <c r="J74" s="33"/>
      <c r="L74" s="24"/>
      <c r="M74" s="25"/>
      <c r="N74" s="26"/>
    </row>
    <row r="75" spans="1:14" ht="15.75" hidden="1" customHeight="1">
      <c r="A75" s="45"/>
      <c r="B75" s="218" t="s">
        <v>91</v>
      </c>
      <c r="C75" s="20"/>
      <c r="D75" s="18"/>
      <c r="E75" s="22"/>
      <c r="F75" s="16"/>
      <c r="G75" s="16" t="s">
        <v>161</v>
      </c>
      <c r="H75" s="216" t="s">
        <v>161</v>
      </c>
      <c r="I75" s="16"/>
      <c r="J75" s="33"/>
      <c r="L75" s="24"/>
      <c r="M75" s="25"/>
      <c r="N75" s="26"/>
    </row>
    <row r="76" spans="1:14" ht="15.75" hidden="1" customHeight="1">
      <c r="A76" s="45"/>
      <c r="B76" s="76" t="s">
        <v>92</v>
      </c>
      <c r="C76" s="20" t="s">
        <v>93</v>
      </c>
      <c r="D76" s="18"/>
      <c r="E76" s="22"/>
      <c r="F76" s="16">
        <v>1</v>
      </c>
      <c r="G76" s="16">
        <v>2579.44</v>
      </c>
      <c r="H76" s="216">
        <f t="shared" si="8"/>
        <v>2.57944</v>
      </c>
      <c r="I76" s="16">
        <v>0</v>
      </c>
      <c r="J76" s="33"/>
      <c r="L76" s="24"/>
      <c r="M76" s="25"/>
      <c r="N76" s="26"/>
    </row>
    <row r="77" spans="1:14" ht="15.75" hidden="1" customHeight="1">
      <c r="A77" s="45"/>
      <c r="B77" s="195" t="s">
        <v>157</v>
      </c>
      <c r="C77" s="218"/>
      <c r="D77" s="49"/>
      <c r="E77" s="53"/>
      <c r="F77" s="207"/>
      <c r="G77" s="207"/>
      <c r="H77" s="219">
        <f>SUM(H59:H76)</f>
        <v>101.43069384400002</v>
      </c>
      <c r="I77" s="207"/>
      <c r="J77" s="33"/>
      <c r="L77" s="24"/>
      <c r="M77" s="25"/>
      <c r="N77" s="26"/>
    </row>
    <row r="78" spans="1:14" ht="15.75" hidden="1" customHeight="1">
      <c r="A78" s="45"/>
      <c r="B78" s="173" t="s">
        <v>158</v>
      </c>
      <c r="C78" s="20"/>
      <c r="D78" s="18"/>
      <c r="E78" s="220"/>
      <c r="F78" s="16">
        <v>1</v>
      </c>
      <c r="G78" s="16">
        <v>21433.599999999999</v>
      </c>
      <c r="H78" s="216">
        <f>G78*F78/1000</f>
        <v>21.433599999999998</v>
      </c>
      <c r="I78" s="16">
        <v>0</v>
      </c>
      <c r="J78" s="33"/>
      <c r="L78" s="24"/>
      <c r="M78" s="25"/>
      <c r="N78" s="26"/>
    </row>
    <row r="79" spans="1:14" ht="15.75" customHeight="1">
      <c r="A79" s="246" t="s">
        <v>222</v>
      </c>
      <c r="B79" s="247"/>
      <c r="C79" s="247"/>
      <c r="D79" s="247"/>
      <c r="E79" s="247"/>
      <c r="F79" s="247"/>
      <c r="G79" s="247"/>
      <c r="H79" s="247"/>
      <c r="I79" s="248"/>
      <c r="J79" s="33"/>
      <c r="L79" s="24"/>
      <c r="M79" s="25"/>
      <c r="N79" s="26"/>
    </row>
    <row r="80" spans="1:14" ht="15.75" customHeight="1">
      <c r="A80" s="45">
        <v>20</v>
      </c>
      <c r="B80" s="173" t="s">
        <v>203</v>
      </c>
      <c r="C80" s="20" t="s">
        <v>68</v>
      </c>
      <c r="D80" s="221" t="s">
        <v>69</v>
      </c>
      <c r="E80" s="16">
        <v>3181</v>
      </c>
      <c r="F80" s="16">
        <f>SUM(E80*12)</f>
        <v>38172</v>
      </c>
      <c r="G80" s="16">
        <v>2.1</v>
      </c>
      <c r="H80" s="216">
        <f>SUM(F80*G80/1000)</f>
        <v>80.161199999999994</v>
      </c>
      <c r="I80" s="16">
        <f>F80/12*G80</f>
        <v>6680.1</v>
      </c>
      <c r="J80" s="33"/>
      <c r="L80" s="24"/>
      <c r="M80" s="25"/>
      <c r="N80" s="26"/>
    </row>
    <row r="81" spans="1:22" ht="31.5" customHeight="1">
      <c r="A81" s="45">
        <v>21</v>
      </c>
      <c r="B81" s="18" t="s">
        <v>94</v>
      </c>
      <c r="C81" s="20"/>
      <c r="D81" s="221" t="s">
        <v>69</v>
      </c>
      <c r="E81" s="201">
        <f>E80</f>
        <v>3181</v>
      </c>
      <c r="F81" s="16">
        <f>E81*12</f>
        <v>38172</v>
      </c>
      <c r="G81" s="16">
        <v>1.63</v>
      </c>
      <c r="H81" s="216">
        <f>F81*G81/1000</f>
        <v>62.220359999999992</v>
      </c>
      <c r="I81" s="16">
        <f>F81/12*G81</f>
        <v>5185.03</v>
      </c>
      <c r="J81" s="33"/>
      <c r="L81" s="24"/>
      <c r="M81" s="25"/>
      <c r="N81" s="26"/>
    </row>
    <row r="82" spans="1:22" ht="15.75" customHeight="1">
      <c r="A82" s="155"/>
      <c r="B82" s="65" t="s">
        <v>99</v>
      </c>
      <c r="C82" s="20"/>
      <c r="D82" s="76"/>
      <c r="E82" s="16"/>
      <c r="F82" s="16"/>
      <c r="G82" s="16"/>
      <c r="H82" s="216">
        <f>H81</f>
        <v>62.220359999999992</v>
      </c>
      <c r="I82" s="207">
        <f>I17+I18+I19+I27+I28+I30+I31+I33+I46+I47+I48+I49+I50+I51+I52+I53+I54+I63+I70+I80+I81</f>
        <v>45455.892222755552</v>
      </c>
      <c r="J82" s="33"/>
      <c r="L82" s="24"/>
      <c r="M82" s="25"/>
      <c r="N82" s="26"/>
    </row>
    <row r="83" spans="1:22" ht="15.75" customHeight="1">
      <c r="A83" s="155"/>
      <c r="B83" s="157" t="s">
        <v>74</v>
      </c>
      <c r="C83" s="20"/>
      <c r="D83" s="76"/>
      <c r="E83" s="16"/>
      <c r="F83" s="16"/>
      <c r="G83" s="16"/>
      <c r="H83" s="216" t="e">
        <f>SUM(H82+#REF!+H77+#REF!+#REF!+#REF!+#REF!)</f>
        <v>#REF!</v>
      </c>
      <c r="I83" s="16"/>
      <c r="J83" s="33"/>
      <c r="L83" s="24"/>
      <c r="M83" s="25"/>
      <c r="N83" s="26"/>
    </row>
    <row r="84" spans="1:22" ht="31.5" customHeight="1">
      <c r="A84" s="45">
        <v>22</v>
      </c>
      <c r="B84" s="158" t="s">
        <v>209</v>
      </c>
      <c r="C84" s="187" t="s">
        <v>45</v>
      </c>
      <c r="D84" s="18"/>
      <c r="E84" s="22"/>
      <c r="F84" s="16">
        <f>4/100</f>
        <v>0.04</v>
      </c>
      <c r="G84" s="16">
        <v>3397.65</v>
      </c>
      <c r="H84" s="216">
        <f t="shared" ref="H84" si="9">G84*F84/1000</f>
        <v>0.135906</v>
      </c>
      <c r="I84" s="225">
        <f>G84*0.02</f>
        <v>67.953000000000003</v>
      </c>
      <c r="J84" s="33"/>
      <c r="L84" s="24"/>
      <c r="M84" s="25"/>
      <c r="N84" s="26"/>
    </row>
    <row r="85" spans="1:22" ht="15.75" customHeight="1">
      <c r="A85" s="45"/>
      <c r="B85" s="49" t="s">
        <v>62</v>
      </c>
      <c r="C85" s="69"/>
      <c r="D85" s="122"/>
      <c r="E85" s="69">
        <v>1</v>
      </c>
      <c r="F85" s="69"/>
      <c r="G85" s="69"/>
      <c r="H85" s="69"/>
      <c r="I85" s="53">
        <f>SUM(I84)</f>
        <v>67.953000000000003</v>
      </c>
      <c r="J85" s="33"/>
      <c r="L85" s="24"/>
      <c r="M85" s="25"/>
      <c r="N85" s="26"/>
    </row>
    <row r="86" spans="1:22" ht="15.75" customHeight="1">
      <c r="A86" s="45"/>
      <c r="B86" s="76" t="s">
        <v>95</v>
      </c>
      <c r="C86" s="19"/>
      <c r="D86" s="19"/>
      <c r="E86" s="70"/>
      <c r="F86" s="70"/>
      <c r="G86" s="71"/>
      <c r="H86" s="71"/>
      <c r="I86" s="21">
        <v>0</v>
      </c>
      <c r="J86" s="33"/>
      <c r="L86" s="24"/>
      <c r="M86" s="25"/>
      <c r="N86" s="26"/>
    </row>
    <row r="87" spans="1:22" ht="15.75" customHeight="1">
      <c r="A87" s="123"/>
      <c r="B87" s="73" t="s">
        <v>63</v>
      </c>
      <c r="C87" s="57"/>
      <c r="D87" s="57"/>
      <c r="E87" s="57"/>
      <c r="F87" s="57"/>
      <c r="G87" s="57"/>
      <c r="H87" s="57"/>
      <c r="I87" s="72">
        <f>I82+I85</f>
        <v>45523.845222755554</v>
      </c>
      <c r="J87" s="33"/>
      <c r="L87" s="24"/>
      <c r="M87" s="25"/>
      <c r="N87" s="26"/>
    </row>
    <row r="88" spans="1:22" ht="15.75" customHeight="1">
      <c r="A88" s="242" t="s">
        <v>249</v>
      </c>
      <c r="B88" s="242"/>
      <c r="C88" s="242"/>
      <c r="D88" s="242"/>
      <c r="E88" s="242"/>
      <c r="F88" s="242"/>
      <c r="G88" s="242"/>
      <c r="H88" s="242"/>
      <c r="I88" s="242"/>
      <c r="J88" s="33"/>
      <c r="L88" s="24"/>
      <c r="M88" s="25"/>
      <c r="N88" s="26"/>
    </row>
    <row r="89" spans="1:22" ht="15.75" customHeight="1">
      <c r="A89" s="9"/>
      <c r="B89" s="230" t="s">
        <v>250</v>
      </c>
      <c r="C89" s="230"/>
      <c r="D89" s="230"/>
      <c r="E89" s="230"/>
      <c r="F89" s="230"/>
      <c r="G89" s="230"/>
      <c r="H89" s="190"/>
      <c r="I89" s="4"/>
      <c r="J89" s="33"/>
      <c r="L89" s="24"/>
      <c r="M89" s="25"/>
      <c r="N89" s="26"/>
    </row>
    <row r="90" spans="1:22" ht="15.75" customHeight="1">
      <c r="A90" s="193"/>
      <c r="B90" s="241" t="s">
        <v>6</v>
      </c>
      <c r="C90" s="241"/>
      <c r="D90" s="241"/>
      <c r="E90" s="241"/>
      <c r="F90" s="241"/>
      <c r="G90" s="241"/>
      <c r="H90" s="37"/>
      <c r="I90" s="6"/>
      <c r="J90" s="33"/>
      <c r="K90" s="33"/>
      <c r="L90" s="33"/>
      <c r="M90" s="25"/>
      <c r="N90" s="26"/>
    </row>
    <row r="91" spans="1:2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33"/>
      <c r="K91" s="33"/>
      <c r="L91" s="33"/>
      <c r="M91" s="25"/>
      <c r="N91" s="26"/>
    </row>
    <row r="92" spans="1:22" ht="15.75" customHeight="1">
      <c r="A92" s="254" t="s">
        <v>7</v>
      </c>
      <c r="B92" s="254"/>
      <c r="C92" s="254"/>
      <c r="D92" s="254"/>
      <c r="E92" s="254"/>
      <c r="F92" s="254"/>
      <c r="G92" s="254"/>
      <c r="H92" s="254"/>
      <c r="I92" s="254"/>
      <c r="J92" s="33"/>
      <c r="K92" s="33"/>
      <c r="L92" s="33"/>
    </row>
    <row r="93" spans="1:22" ht="15.75" customHeight="1">
      <c r="A93" s="254" t="s">
        <v>8</v>
      </c>
      <c r="B93" s="254"/>
      <c r="C93" s="254"/>
      <c r="D93" s="254"/>
      <c r="E93" s="254"/>
      <c r="F93" s="254"/>
      <c r="G93" s="254"/>
      <c r="H93" s="254"/>
      <c r="I93" s="254"/>
      <c r="J93" s="33"/>
      <c r="K93" s="33"/>
      <c r="L93" s="33"/>
    </row>
    <row r="94" spans="1:22" ht="15.75" customHeight="1">
      <c r="A94" s="242" t="s">
        <v>9</v>
      </c>
      <c r="B94" s="242"/>
      <c r="C94" s="242"/>
      <c r="D94" s="242"/>
      <c r="E94" s="242"/>
      <c r="F94" s="242"/>
      <c r="G94" s="242"/>
      <c r="H94" s="242"/>
      <c r="I94" s="242"/>
    </row>
    <row r="95" spans="1:22" ht="15.75" customHeight="1">
      <c r="A95" s="189"/>
      <c r="B95" s="189"/>
      <c r="C95" s="189"/>
      <c r="D95" s="189"/>
      <c r="E95" s="189"/>
      <c r="F95" s="189"/>
      <c r="G95" s="189"/>
      <c r="H95" s="189"/>
      <c r="I95" s="189"/>
    </row>
    <row r="96" spans="1:22" ht="15.75" customHeight="1">
      <c r="A96" s="1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8"/>
    </row>
    <row r="97" spans="1:21" ht="15.75" customHeight="1">
      <c r="A97" s="255" t="s">
        <v>10</v>
      </c>
      <c r="B97" s="255"/>
      <c r="C97" s="255"/>
      <c r="D97" s="255"/>
      <c r="E97" s="255"/>
      <c r="F97" s="255"/>
      <c r="G97" s="255"/>
      <c r="H97" s="255"/>
      <c r="I97" s="255"/>
      <c r="J97" s="38"/>
      <c r="K97" s="3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5"/>
      <c r="J98" s="4"/>
      <c r="K98" s="4"/>
      <c r="L98" s="4"/>
      <c r="M98" s="4"/>
      <c r="N98" s="4"/>
      <c r="O98" s="4"/>
      <c r="P98" s="4"/>
      <c r="Q98" s="4"/>
      <c r="S98" s="4"/>
      <c r="T98" s="4"/>
      <c r="U98" s="4"/>
    </row>
    <row r="99" spans="1:21" ht="15.75" customHeight="1">
      <c r="A99" s="242" t="s">
        <v>11</v>
      </c>
      <c r="B99" s="242"/>
      <c r="C99" s="244" t="s">
        <v>123</v>
      </c>
      <c r="D99" s="244"/>
      <c r="E99" s="244"/>
      <c r="F99" s="197"/>
      <c r="I99" s="192"/>
      <c r="J99" s="6"/>
      <c r="K99" s="6"/>
      <c r="L99" s="6"/>
      <c r="M99" s="6"/>
      <c r="N99" s="6"/>
      <c r="O99" s="6"/>
      <c r="P99" s="6"/>
      <c r="Q99" s="6"/>
      <c r="R99" s="240"/>
      <c r="S99" s="240"/>
      <c r="T99" s="240"/>
      <c r="U99" s="240"/>
    </row>
    <row r="100" spans="1:21" ht="15.75" customHeight="1">
      <c r="A100" s="193"/>
      <c r="C100" s="241" t="s">
        <v>12</v>
      </c>
      <c r="D100" s="241"/>
      <c r="E100" s="241"/>
      <c r="F100" s="37"/>
      <c r="I100" s="191" t="s">
        <v>13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>
      <c r="A101" s="38"/>
      <c r="C101" s="12"/>
      <c r="D101" s="12"/>
      <c r="G101" s="12"/>
      <c r="H101" s="12"/>
    </row>
    <row r="102" spans="1:21" ht="15.75" customHeight="1">
      <c r="A102" s="242" t="s">
        <v>14</v>
      </c>
      <c r="B102" s="242"/>
      <c r="C102" s="243"/>
      <c r="D102" s="243"/>
      <c r="E102" s="243"/>
      <c r="F102" s="198"/>
      <c r="I102" s="192"/>
    </row>
    <row r="103" spans="1:21" ht="15.75" customHeight="1">
      <c r="A103" s="193"/>
      <c r="C103" s="240" t="s">
        <v>12</v>
      </c>
      <c r="D103" s="240"/>
      <c r="E103" s="240"/>
      <c r="F103" s="193"/>
      <c r="I103" s="191" t="s">
        <v>13</v>
      </c>
    </row>
    <row r="104" spans="1:21" ht="15.75" customHeight="1">
      <c r="A104" s="5" t="s">
        <v>15</v>
      </c>
    </row>
    <row r="105" spans="1:21" ht="15.75" customHeight="1">
      <c r="A105" s="253" t="s">
        <v>16</v>
      </c>
      <c r="B105" s="253"/>
      <c r="C105" s="253"/>
      <c r="D105" s="253"/>
      <c r="E105" s="253"/>
      <c r="F105" s="253"/>
      <c r="G105" s="253"/>
      <c r="H105" s="253"/>
      <c r="I105" s="253"/>
    </row>
    <row r="106" spans="1:21" ht="47.25" customHeight="1">
      <c r="A106" s="245" t="s">
        <v>17</v>
      </c>
      <c r="B106" s="245"/>
      <c r="C106" s="245"/>
      <c r="D106" s="245"/>
      <c r="E106" s="245"/>
      <c r="F106" s="245"/>
      <c r="G106" s="245"/>
      <c r="H106" s="245"/>
      <c r="I106" s="245"/>
    </row>
    <row r="107" spans="1:21" ht="31.5" customHeight="1">
      <c r="A107" s="245" t="s">
        <v>18</v>
      </c>
      <c r="B107" s="245"/>
      <c r="C107" s="245"/>
      <c r="D107" s="245"/>
      <c r="E107" s="245"/>
      <c r="F107" s="245"/>
      <c r="G107" s="245"/>
      <c r="H107" s="245"/>
      <c r="I107" s="245"/>
    </row>
    <row r="108" spans="1:21" ht="31.5" customHeight="1">
      <c r="A108" s="245" t="s">
        <v>23</v>
      </c>
      <c r="B108" s="245"/>
      <c r="C108" s="245"/>
      <c r="D108" s="245"/>
      <c r="E108" s="245"/>
      <c r="F108" s="245"/>
      <c r="G108" s="245"/>
      <c r="H108" s="245"/>
      <c r="I108" s="245"/>
    </row>
    <row r="109" spans="1:21" ht="15.75">
      <c r="A109" s="245" t="s">
        <v>22</v>
      </c>
      <c r="B109" s="245"/>
      <c r="C109" s="245"/>
      <c r="D109" s="245"/>
      <c r="E109" s="245"/>
      <c r="F109" s="245"/>
      <c r="G109" s="245"/>
      <c r="H109" s="245"/>
      <c r="I109" s="245"/>
    </row>
  </sheetData>
  <autoFilter ref="I14:I94"/>
  <mergeCells count="30">
    <mergeCell ref="A109:I109"/>
    <mergeCell ref="A99:B99"/>
    <mergeCell ref="C99:E99"/>
    <mergeCell ref="R99:U99"/>
    <mergeCell ref="C100:E100"/>
    <mergeCell ref="A102:B102"/>
    <mergeCell ref="C102:E102"/>
    <mergeCell ref="C103:E103"/>
    <mergeCell ref="A105:I105"/>
    <mergeCell ref="A106:I106"/>
    <mergeCell ref="A107:I107"/>
    <mergeCell ref="A108:I108"/>
    <mergeCell ref="A97:I97"/>
    <mergeCell ref="A29:I29"/>
    <mergeCell ref="A36:I36"/>
    <mergeCell ref="A45:I45"/>
    <mergeCell ref="A57:I57"/>
    <mergeCell ref="A79:I79"/>
    <mergeCell ref="A88:I88"/>
    <mergeCell ref="B89:G89"/>
    <mergeCell ref="B90:G90"/>
    <mergeCell ref="A92:I92"/>
    <mergeCell ref="A93:I93"/>
    <mergeCell ref="A94:I94"/>
    <mergeCell ref="A16:I16"/>
    <mergeCell ref="A4:I4"/>
    <mergeCell ref="A5:I5"/>
    <mergeCell ref="A6:I6"/>
    <mergeCell ref="A10:I10"/>
    <mergeCell ref="A12:I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2017-04-06T12:25:59Z</cp:lastPrinted>
  <dcterms:created xsi:type="dcterms:W3CDTF">2016-03-25T08:33:47Z</dcterms:created>
  <dcterms:modified xsi:type="dcterms:W3CDTF">2017-04-13T08:11:24Z</dcterms:modified>
</cp:coreProperties>
</file>