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95" windowHeight="11280" activeTab="11"/>
  </bookViews>
  <sheets>
    <sheet name="01.18" sheetId="17" r:id="rId1"/>
    <sheet name="02.18" sheetId="18" r:id="rId2"/>
    <sheet name="03.18" sheetId="19" r:id="rId3"/>
    <sheet name="04.18" sheetId="20" r:id="rId4"/>
    <sheet name="05.18" sheetId="21" r:id="rId5"/>
    <sheet name="06.18" sheetId="22" r:id="rId6"/>
    <sheet name="07.18" sheetId="23" r:id="rId7"/>
    <sheet name="08.18" sheetId="24" r:id="rId8"/>
    <sheet name="09.18" sheetId="25" r:id="rId9"/>
    <sheet name="10.18" sheetId="26" r:id="rId10"/>
    <sheet name="11.18" sheetId="27" r:id="rId11"/>
    <sheet name="12.18" sheetId="28" r:id="rId12"/>
  </sheets>
  <definedNames>
    <definedName name="_xlnm._FilterDatabase" localSheetId="0" hidden="1">'01.18'!$I$12:$I$59</definedName>
    <definedName name="_xlnm._FilterDatabase" localSheetId="1" hidden="1">'02.18'!$I$12:$I$59</definedName>
    <definedName name="_xlnm._FilterDatabase" localSheetId="2" hidden="1">'03.18'!$I$12:$I$59</definedName>
    <definedName name="_xlnm._FilterDatabase" localSheetId="3" hidden="1">'04.18'!$I$12:$I$57</definedName>
    <definedName name="_xlnm._FilterDatabase" localSheetId="4" hidden="1">'05.18'!$I$12:$I$59</definedName>
    <definedName name="_xlnm._FilterDatabase" localSheetId="5" hidden="1">'06.18'!$I$12:$I$59</definedName>
    <definedName name="_xlnm._FilterDatabase" localSheetId="6" hidden="1">'07.18'!$I$12:$I$59</definedName>
    <definedName name="_xlnm._FilterDatabase" localSheetId="7" hidden="1">'08.18'!$I$12:$I$59</definedName>
    <definedName name="_xlnm._FilterDatabase" localSheetId="8" hidden="1">'09.18'!$I$12:$I$59</definedName>
    <definedName name="_xlnm._FilterDatabase" localSheetId="9" hidden="1">'10.18'!$I$12:$I$59</definedName>
    <definedName name="_xlnm._FilterDatabase" localSheetId="10" hidden="1">'11.18'!$I$12:$I$59</definedName>
    <definedName name="_xlnm._FilterDatabase" localSheetId="11" hidden="1">'12.18'!$I$12:$I$59</definedName>
    <definedName name="_xlnm.Print_Area" localSheetId="0">'01.18'!$A$1:$I$114</definedName>
    <definedName name="_xlnm.Print_Area" localSheetId="1">'02.18'!$A$1:$I$112</definedName>
    <definedName name="_xlnm.Print_Area" localSheetId="2">'03.18'!$A$1:$I$112</definedName>
    <definedName name="_xlnm.Print_Area" localSheetId="3">'04.18'!$A$1:$I$120</definedName>
    <definedName name="_xlnm.Print_Area" localSheetId="4">'05.18'!$A$1:$I$120</definedName>
    <definedName name="_xlnm.Print_Area" localSheetId="5">'06.18'!$A$1:$I$116</definedName>
    <definedName name="_xlnm.Print_Area" localSheetId="6">'07.18'!$A$1:$I$114</definedName>
    <definedName name="_xlnm.Print_Area" localSheetId="7">'08.18'!$A$1:$I$115</definedName>
    <definedName name="_xlnm.Print_Area" localSheetId="8">'09.18'!$A$1:$I$116</definedName>
    <definedName name="_xlnm.Print_Area" localSheetId="9">'10.18'!$A$1:$I$113</definedName>
    <definedName name="_xlnm.Print_Area" localSheetId="10">'11.18'!$A$1:$I$121</definedName>
    <definedName name="_xlnm.Print_Area" localSheetId="11">'12.18'!$A$1:$I$114</definedName>
  </definedNames>
  <calcPr calcId="124519"/>
</workbook>
</file>

<file path=xl/calcChain.xml><?xml version="1.0" encoding="utf-8"?>
<calcChain xmlns="http://schemas.openxmlformats.org/spreadsheetml/2006/main">
  <c r="I90" i="28"/>
  <c r="I89"/>
  <c r="I88"/>
  <c r="I75"/>
  <c r="I87"/>
  <c r="I45"/>
  <c r="I97" i="27" l="1"/>
  <c r="I96"/>
  <c r="I95"/>
  <c r="I94"/>
  <c r="I93"/>
  <c r="I92"/>
  <c r="I91"/>
  <c r="I90"/>
  <c r="I89"/>
  <c r="I88"/>
  <c r="I87"/>
  <c r="I75"/>
  <c r="I44"/>
  <c r="I45"/>
  <c r="I89" i="26" l="1"/>
  <c r="I90" s="1"/>
  <c r="I85"/>
  <c r="I88"/>
  <c r="I66"/>
  <c r="I66" i="24" l="1"/>
  <c r="I85" i="25" l="1"/>
  <c r="I85" i="24"/>
  <c r="I91"/>
  <c r="I66" i="25"/>
  <c r="I90" i="24"/>
  <c r="I90" i="25" l="1"/>
  <c r="I92" s="1"/>
  <c r="I75"/>
  <c r="I61"/>
  <c r="I91"/>
  <c r="I89"/>
  <c r="I88"/>
  <c r="I89" i="24"/>
  <c r="I88" l="1"/>
  <c r="I59" i="19"/>
  <c r="I85" i="18"/>
  <c r="I85" i="17"/>
  <c r="I90" i="23" l="1"/>
  <c r="I88"/>
  <c r="I95" i="21"/>
  <c r="I94"/>
  <c r="I90" i="17"/>
  <c r="I84" i="20"/>
  <c r="I96"/>
  <c r="I85" i="21"/>
  <c r="I85" i="22"/>
  <c r="I92"/>
  <c r="I91"/>
  <c r="I90"/>
  <c r="I89"/>
  <c r="I62" i="21" l="1"/>
  <c r="I93"/>
  <c r="I92"/>
  <c r="I96" s="1"/>
  <c r="I91"/>
  <c r="I90"/>
  <c r="I89"/>
  <c r="I81"/>
  <c r="I75"/>
  <c r="I19"/>
  <c r="I65" i="20"/>
  <c r="I95" l="1"/>
  <c r="I94"/>
  <c r="I93"/>
  <c r="I92"/>
  <c r="I91"/>
  <c r="I90"/>
  <c r="I89"/>
  <c r="I88"/>
  <c r="I87"/>
  <c r="I60"/>
  <c r="I45"/>
  <c r="F62" i="19" l="1"/>
  <c r="H62" s="1"/>
  <c r="I45"/>
  <c r="I45" i="18"/>
  <c r="I44"/>
  <c r="I45" i="17"/>
  <c r="I44"/>
  <c r="F62" i="18" l="1"/>
  <c r="I89" i="17"/>
  <c r="H89"/>
  <c r="I88"/>
  <c r="H88"/>
  <c r="I87"/>
  <c r="H87"/>
  <c r="F62"/>
  <c r="H62" s="1"/>
  <c r="F88" i="28" l="1"/>
  <c r="H88" s="1"/>
  <c r="H87"/>
  <c r="E84"/>
  <c r="F84" s="1"/>
  <c r="F83"/>
  <c r="I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I66"/>
  <c r="H66"/>
  <c r="I64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90" i="27"/>
  <c r="H89"/>
  <c r="I64"/>
  <c r="I84" i="28" l="1"/>
  <c r="H84"/>
  <c r="H85" s="1"/>
  <c r="H16"/>
  <c r="I17"/>
  <c r="H18"/>
  <c r="I20"/>
  <c r="H21"/>
  <c r="I24"/>
  <c r="I27"/>
  <c r="H28"/>
  <c r="I31"/>
  <c r="H32"/>
  <c r="I33"/>
  <c r="H34"/>
  <c r="I41"/>
  <c r="H42"/>
  <c r="I43"/>
  <c r="I85" s="1"/>
  <c r="H44"/>
  <c r="I52"/>
  <c r="H53"/>
  <c r="I54"/>
  <c r="I59"/>
  <c r="H62"/>
  <c r="H80" s="1"/>
  <c r="H68"/>
  <c r="I69"/>
  <c r="H70"/>
  <c r="I71"/>
  <c r="H72"/>
  <c r="H83"/>
  <c r="I92" l="1"/>
  <c r="H88" i="27"/>
  <c r="F88"/>
  <c r="H87"/>
  <c r="F84"/>
  <c r="H84" s="1"/>
  <c r="H85" s="1"/>
  <c r="E84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5"/>
  <c r="H44"/>
  <c r="F44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20" l="1"/>
  <c r="H71"/>
  <c r="H69"/>
  <c r="H62"/>
  <c r="H80" s="1"/>
  <c r="H53"/>
  <c r="H42"/>
  <c r="H16"/>
  <c r="I17"/>
  <c r="H18"/>
  <c r="H21"/>
  <c r="I24"/>
  <c r="I27"/>
  <c r="H28"/>
  <c r="I31"/>
  <c r="H32"/>
  <c r="I33"/>
  <c r="H34"/>
  <c r="I41"/>
  <c r="I43"/>
  <c r="I52"/>
  <c r="I54"/>
  <c r="I59"/>
  <c r="I68"/>
  <c r="I70"/>
  <c r="I72"/>
  <c r="I83"/>
  <c r="I84"/>
  <c r="I85" l="1"/>
  <c r="I99"/>
  <c r="F89" i="26" l="1"/>
  <c r="H89" s="1"/>
  <c r="H88"/>
  <c r="H89" i="25"/>
  <c r="H88"/>
  <c r="I87"/>
  <c r="H87"/>
  <c r="H88" i="24"/>
  <c r="I87"/>
  <c r="H87"/>
  <c r="F89" i="23"/>
  <c r="H89" s="1"/>
  <c r="H88"/>
  <c r="I66"/>
  <c r="I88" i="22"/>
  <c r="H88"/>
  <c r="I88" i="21"/>
  <c r="H89"/>
  <c r="H88"/>
  <c r="I66" i="18"/>
  <c r="I66" i="17"/>
  <c r="I75" i="26" l="1"/>
  <c r="I87"/>
  <c r="H87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1" i="25"/>
  <c r="E84"/>
  <c r="F84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16" i="26" l="1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50" i="25"/>
  <c r="I48"/>
  <c r="I51"/>
  <c r="I49"/>
  <c r="I47"/>
  <c r="H84"/>
  <c r="H85" s="1"/>
  <c r="I84"/>
  <c r="H16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E84" i="24"/>
  <c r="F84" s="1"/>
  <c r="H84" s="1"/>
  <c r="H85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i="23"/>
  <c r="H87"/>
  <c r="E84"/>
  <c r="F84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I62"/>
  <c r="I85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i="22"/>
  <c r="H87"/>
  <c r="E84"/>
  <c r="F84" s="1"/>
  <c r="H84" s="1"/>
  <c r="H85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26" i="21"/>
  <c r="I87"/>
  <c r="H87"/>
  <c r="E84"/>
  <c r="F84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6" i="20"/>
  <c r="H86"/>
  <c r="E83"/>
  <c r="F83" s="1"/>
  <c r="H83" s="1"/>
  <c r="H84" s="1"/>
  <c r="F82"/>
  <c r="H82" s="1"/>
  <c r="H80"/>
  <c r="H78"/>
  <c r="H76"/>
  <c r="H75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H62"/>
  <c r="F60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5" i="19"/>
  <c r="I87"/>
  <c r="H87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5" i="18"/>
  <c r="I87"/>
  <c r="H87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I62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5"/>
  <c r="F44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3" i="17"/>
  <c r="E84"/>
  <c r="F83"/>
  <c r="I83" s="1"/>
  <c r="H81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H64"/>
  <c r="F61"/>
  <c r="H61" s="1"/>
  <c r="F59"/>
  <c r="I59" s="1"/>
  <c r="I56"/>
  <c r="F56"/>
  <c r="H56" s="1"/>
  <c r="I55"/>
  <c r="H55"/>
  <c r="F54"/>
  <c r="I54" s="1"/>
  <c r="F53"/>
  <c r="I53" s="1"/>
  <c r="F52"/>
  <c r="I52" s="1"/>
  <c r="F51"/>
  <c r="H51" s="1"/>
  <c r="F50"/>
  <c r="H50" s="1"/>
  <c r="F49"/>
  <c r="H49" s="1"/>
  <c r="F48"/>
  <c r="H48" s="1"/>
  <c r="F47"/>
  <c r="H47" s="1"/>
  <c r="H45"/>
  <c r="F44"/>
  <c r="F43"/>
  <c r="I43" s="1"/>
  <c r="F42"/>
  <c r="I42" s="1"/>
  <c r="F41"/>
  <c r="I41" s="1"/>
  <c r="I40"/>
  <c r="H40"/>
  <c r="F28"/>
  <c r="I28" s="1"/>
  <c r="H38"/>
  <c r="H37"/>
  <c r="H36"/>
  <c r="F27"/>
  <c r="I27" s="1"/>
  <c r="H35"/>
  <c r="F35"/>
  <c r="I35" s="1"/>
  <c r="F34"/>
  <c r="H34" s="1"/>
  <c r="F33"/>
  <c r="H33" s="1"/>
  <c r="F32"/>
  <c r="H32" s="1"/>
  <c r="F31"/>
  <c r="H31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62" i="23" l="1"/>
  <c r="H71"/>
  <c r="H80" i="26"/>
  <c r="I92"/>
  <c r="H80" i="25"/>
  <c r="I94"/>
  <c r="H17" i="24"/>
  <c r="H20"/>
  <c r="H62"/>
  <c r="H71"/>
  <c r="H69"/>
  <c r="H16"/>
  <c r="H18"/>
  <c r="H21"/>
  <c r="I24"/>
  <c r="I27"/>
  <c r="H28"/>
  <c r="I31"/>
  <c r="H32"/>
  <c r="I33"/>
  <c r="H34"/>
  <c r="I41"/>
  <c r="H42"/>
  <c r="I43"/>
  <c r="H44"/>
  <c r="I52"/>
  <c r="H53"/>
  <c r="I54"/>
  <c r="I59"/>
  <c r="I68"/>
  <c r="I70"/>
  <c r="I72"/>
  <c r="I83"/>
  <c r="I84"/>
  <c r="H17" i="23"/>
  <c r="H69"/>
  <c r="H20"/>
  <c r="H84"/>
  <c r="H85" s="1"/>
  <c r="I84"/>
  <c r="H80"/>
  <c r="H16"/>
  <c r="H18"/>
  <c r="H21"/>
  <c r="I24"/>
  <c r="I27"/>
  <c r="H28"/>
  <c r="I31"/>
  <c r="H32"/>
  <c r="I33"/>
  <c r="H34"/>
  <c r="I41"/>
  <c r="H42"/>
  <c r="I43"/>
  <c r="H44"/>
  <c r="I52"/>
  <c r="H53"/>
  <c r="I54"/>
  <c r="I59"/>
  <c r="I68"/>
  <c r="I70"/>
  <c r="I72"/>
  <c r="I83"/>
  <c r="H16" i="22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22" i="21"/>
  <c r="I25"/>
  <c r="I52"/>
  <c r="I50"/>
  <c r="I48"/>
  <c r="I23"/>
  <c r="I51"/>
  <c r="I49"/>
  <c r="I47"/>
  <c r="H84"/>
  <c r="H85" s="1"/>
  <c r="I84"/>
  <c r="H16"/>
  <c r="I17"/>
  <c r="H18"/>
  <c r="I20"/>
  <c r="H21"/>
  <c r="I24"/>
  <c r="I27"/>
  <c r="H28"/>
  <c r="I31"/>
  <c r="H32"/>
  <c r="I33"/>
  <c r="H34"/>
  <c r="I41"/>
  <c r="H42"/>
  <c r="I43"/>
  <c r="H44"/>
  <c r="H53"/>
  <c r="I54"/>
  <c r="I59"/>
  <c r="H62"/>
  <c r="I68"/>
  <c r="H69"/>
  <c r="I70"/>
  <c r="H71"/>
  <c r="I72"/>
  <c r="I83"/>
  <c r="H16" i="20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H60"/>
  <c r="I67"/>
  <c r="H68"/>
  <c r="I69"/>
  <c r="H70"/>
  <c r="I71"/>
  <c r="I82"/>
  <c r="I83"/>
  <c r="H71" i="19"/>
  <c r="H69"/>
  <c r="H16"/>
  <c r="I17"/>
  <c r="I85" s="1"/>
  <c r="H18"/>
  <c r="I20"/>
  <c r="H21"/>
  <c r="I24"/>
  <c r="I27"/>
  <c r="H28"/>
  <c r="I31"/>
  <c r="H32"/>
  <c r="I33"/>
  <c r="H34"/>
  <c r="I41"/>
  <c r="H42"/>
  <c r="I43"/>
  <c r="H44"/>
  <c r="I52"/>
  <c r="H53"/>
  <c r="I54"/>
  <c r="H80"/>
  <c r="I68"/>
  <c r="I70"/>
  <c r="I72"/>
  <c r="I83"/>
  <c r="I84"/>
  <c r="H16" i="18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71" i="17"/>
  <c r="I69"/>
  <c r="I68"/>
  <c r="I72"/>
  <c r="I70"/>
  <c r="I31"/>
  <c r="I34"/>
  <c r="I33"/>
  <c r="I32"/>
  <c r="H21"/>
  <c r="H16"/>
  <c r="H28"/>
  <c r="H41"/>
  <c r="H53"/>
  <c r="H83"/>
  <c r="H18"/>
  <c r="H27"/>
  <c r="H43"/>
  <c r="I17"/>
  <c r="H20"/>
  <c r="H24"/>
  <c r="H42"/>
  <c r="H44"/>
  <c r="H52"/>
  <c r="H54"/>
  <c r="H59"/>
  <c r="H80" s="1"/>
  <c r="I62"/>
  <c r="F84"/>
  <c r="I98" i="20" l="1"/>
  <c r="I92" i="23"/>
  <c r="H80" i="22"/>
  <c r="I94"/>
  <c r="I93" i="24"/>
  <c r="H80"/>
  <c r="H80" i="21"/>
  <c r="I98"/>
  <c r="H79" i="20"/>
  <c r="I90" i="19"/>
  <c r="I90" i="18"/>
  <c r="H80"/>
  <c r="H84" i="17"/>
  <c r="H85" s="1"/>
  <c r="I84"/>
  <c r="I92" s="1"/>
</calcChain>
</file>

<file path=xl/sharedStrings.xml><?xml version="1.0" encoding="utf-8"?>
<sst xmlns="http://schemas.openxmlformats.org/spreadsheetml/2006/main" count="2700" uniqueCount="249">
  <si>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</si>
  <si>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</si>
  <si>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</si>
  <si>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</si>
  <si>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</si>
  <si>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</si>
  <si>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</si>
  <si>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</si>
  <si>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</si>
  <si>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</si>
  <si>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</si>
  <si>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</si>
  <si>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</si>
  <si>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</si>
  <si>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</si>
  <si>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</si>
  <si>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</si>
  <si>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</si>
  <si>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</si>
  <si>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</si>
  <si>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</si>
  <si>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</si>
  <si>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</si>
  <si>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</si>
  <si>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</si>
  <si>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</si>
  <si>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</si>
  <si>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</si>
  <si>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</si>
  <si>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</si>
  <si>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</si>
  <si>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</si>
  <si>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</si>
  <si>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</si>
  <si>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</si>
  <si>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</si>
  <si>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</si>
  <si>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</si>
  <si>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</si>
  <si>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</si>
  <si>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</si>
  <si>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</si>
  <si>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</si>
  <si>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</si>
  <si>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</si>
  <si>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</si>
  <si>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</si>
  <si>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</si>
  <si>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</si>
  <si>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</si>
  <si>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</si>
  <si>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</si>
  <si>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</si>
  <si>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</si>
  <si>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</si>
  <si>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</si>
  <si>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</si>
  <si>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</si>
  <si>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</si>
  <si>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</si>
  <si>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</si>
  <si>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</si>
  <si>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</si>
  <si>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</si>
  <si>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</si>
  <si>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</si>
  <si>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</si>
  <si>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</si>
  <si>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</si>
  <si>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</si>
  <si>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</si>
  <si>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</si>
  <si>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</si>
  <si>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</si>
  <si>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</si>
  <si>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</si>
  <si>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</si>
  <si>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</si>
  <si>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</si>
  <si>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</si>
  <si>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</si>
  <si>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</si>
  <si>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</si>
  <si>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</si>
  <si>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</si>
  <si>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</si>
  <si>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</si>
  <si>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</si>
  <si>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</si>
  <si>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</si>
  <si>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</si>
  <si>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</si>
  <si>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</si>
  <si>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</si>
  <si>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</si>
  <si>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</si>
  <si>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</si>
  <si>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</si>
  <si>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</si>
  <si>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</si>
  <si>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</si>
  <si>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</si>
  <si>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</si>
  <si>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</si>
  <si>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</si>
  <si>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</si>
  <si>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</si>
  <si>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</si>
  <si>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</si>
  <si>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</si>
  <si>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</si>
  <si>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</si>
  <si>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</si>
  <si>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</si>
  <si>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</si>
  <si>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</si>
  <si>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</si>
  <si>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</si>
  <si>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</si>
  <si>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</si>
  <si>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</si>
  <si>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</si>
  <si>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Снятие показаний эл.счетчика коммунального назначения</t>
  </si>
  <si>
    <t>Влажная протирка шкафов для щитов и слаботочн.ус.</t>
  </si>
  <si>
    <t>Прочистка каналов</t>
  </si>
  <si>
    <t>Выкашивание газонов</t>
  </si>
  <si>
    <t>26 раз за сезон</t>
  </si>
  <si>
    <t>50 раз за сезон</t>
  </si>
  <si>
    <t>Лестничная клетка</t>
  </si>
  <si>
    <t>Установка пружин на входных дверях</t>
  </si>
  <si>
    <t>1 шт</t>
  </si>
  <si>
    <t>3м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</si>
  <si>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ул.Советская пгт.Ярега
</t>
  </si>
  <si>
    <t>генеральный директор Куканов Ю.Л.</t>
  </si>
  <si>
    <t>III. Содержание общего имущества МКД</t>
  </si>
  <si>
    <t>IV. Прочие услуги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</si>
  <si>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</si>
  <si>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</si>
  <si>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</si>
  <si>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</si>
  <si>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</si>
  <si>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>Осмотр кровли из штучных материалов</t>
  </si>
  <si>
    <t>Очистка края кровли от слежавшегося снега со сбрасыванием сосулек (10% от S кровли)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</si>
  <si>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</si>
  <si>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</si>
  <si>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</si>
  <si>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</si>
  <si>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</si>
  <si>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</si>
  <si>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</si>
  <si>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</si>
  <si>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</si>
  <si>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</si>
  <si>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ежемесячно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</si>
  <si>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14.03.2013г.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</si>
  <si>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д.8</t>
    </r>
  </si>
  <si>
    <t>156 раз в год</t>
  </si>
  <si>
    <t>104 раза в год</t>
  </si>
  <si>
    <t xml:space="preserve">24 раза в год </t>
  </si>
  <si>
    <t xml:space="preserve">ежедневно </t>
  </si>
  <si>
    <t>Итого затраты за месяц</t>
  </si>
  <si>
    <t>52 раза в сезон</t>
  </si>
  <si>
    <t>78 раз за сезон</t>
  </si>
  <si>
    <t>АКТ №11</t>
  </si>
  <si>
    <t>Смена арматуры - вентилей и клапанов обратных муфтовых диаметром до 20 мм</t>
  </si>
  <si>
    <t>АКТ №12</t>
  </si>
  <si>
    <t>за период с 01.01.2018 г. по 31.01.2018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</si>
  <si>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</si>
  <si>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</si>
  <si>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01.02.2018 г. по 28.02.2018 г.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</si>
  <si>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ул.Строительная пгт.Ярега
</t>
  </si>
  <si>
    <t>за период с 01.03.2018 г. по 31.03.2018 г.</t>
  </si>
  <si>
    <t>за период с 01.04.2018 г. по 30.04.2018 г.</t>
  </si>
  <si>
    <t>Герметик</t>
  </si>
  <si>
    <t>Тройник 100-100-100</t>
  </si>
  <si>
    <t>Тройник 100-50-100</t>
  </si>
  <si>
    <t>Очистка канализационной сети внутренней</t>
  </si>
  <si>
    <t>1м</t>
  </si>
  <si>
    <t>Внеплановый осмотр электросетей, арматуры и электрооборудования на чердаках, подвалах и техэтажах</t>
  </si>
  <si>
    <t>Внеплановый осмотр вводных электрических щитков</t>
  </si>
  <si>
    <t>за период с 01.05.2018 г. по 31.05.2018 г.</t>
  </si>
  <si>
    <t>Ремонт групповых щитков на лестничной клетке без ремонта автоматов</t>
  </si>
  <si>
    <t>Ремонт силового предохранительного шкафа (без стоимости материалов)</t>
  </si>
  <si>
    <t>Ремонт и регулировка доводчика (без стоимости доводчика)</t>
  </si>
  <si>
    <t>за период с 01.06.2018 г. по 30.06.2018 г.</t>
  </si>
  <si>
    <t>Смена дверных приборов /замки навесные) (4-й подъезд)</t>
  </si>
  <si>
    <t>Смена трубопровода на ПП Dу 100*2000</t>
  </si>
  <si>
    <t>Внеплановый осмотр кровли из штучных материалов</t>
  </si>
  <si>
    <t>*16</t>
  </si>
  <si>
    <t>*16-справочно</t>
  </si>
  <si>
    <t>2. Всего за период с 01.06.2018 по 30.06.2018 выполнено работ (оказано услуг) на общую сумму: 56155,21 руб.</t>
  </si>
  <si>
    <t>(пятьдесят шесть тысяч сто пятьдесят пять рублей 21 копейка)</t>
  </si>
  <si>
    <t>*37</t>
  </si>
  <si>
    <t>*37-справочно</t>
  </si>
  <si>
    <t>*21</t>
  </si>
  <si>
    <t>*21-справочно</t>
  </si>
  <si>
    <t>2. Всего за период с 01.04.2017 по 30.04.2017 выполнено работ (оказано услуг) на общую сумму: 72667,31 руб.</t>
  </si>
  <si>
    <t>(семьдесят две тысячи шестьсот шестьдесят семь рублей 31 копейка)</t>
  </si>
  <si>
    <t>*19</t>
  </si>
  <si>
    <t>*19-справочно</t>
  </si>
  <si>
    <t>Работа автовышки</t>
  </si>
  <si>
    <t>маш/час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</si>
  <si>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</si>
  <si>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</si>
  <si>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14.03.2013г.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</si>
  <si>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2. Всего за период с 01.07.2018 по 31.07.2018 выполнено работ (оказано услуг) на общую сумму: 51180,91 руб.</t>
  </si>
  <si>
    <t>(пятьдесят одна тысяча сто восемьдесят рублей 91 копейка)</t>
  </si>
  <si>
    <t>*23</t>
  </si>
  <si>
    <t>*23-справочно</t>
  </si>
  <si>
    <t>2. Всего за период с 01.01.2018 по 31.01.2018 выполнено работ (оказано услуг) на общую сумму: 64103,66 руб.</t>
  </si>
  <si>
    <t>(шестьдесят четыре тысячи сто три рубля 66 копеек)</t>
  </si>
  <si>
    <t>2. Всего за период с 01.02.2018 по 28.02.2018 выполнено работ (оказано услуг) на общую сумму: 60565,04 руб.</t>
  </si>
  <si>
    <t>(шестьдесят тысяч пятьсот шестьдесят пять рублей 04 копейки)</t>
  </si>
  <si>
    <t>2. Всего за период с 01.03.2018 по 31.03.2018 выполнено работ (оказано услуг) на общую сумму: 59322,49 руб.</t>
  </si>
  <si>
    <t>(пятьдесят девять тысяч триста двадцать два рубля 49 копеек)</t>
  </si>
  <si>
    <t>2. Всего за период с 01.05.2018 по 31.05.2018 выполнено работ (оказано услуг) на общую сумму: 178094,56 руб.</t>
  </si>
  <si>
    <t>(сто семьдесят восемь тысяч девяносто четыре рубля 56 копеек)</t>
  </si>
  <si>
    <t>за период с 01.08.2018 г. по 31.08.2018 г.</t>
  </si>
  <si>
    <t>Внеплановый осмотр электросетей,арматуры и электооборудования на лестничных клетках</t>
  </si>
  <si>
    <t>за период с 01.09.2018 г. по 30.09.2018 г.</t>
  </si>
  <si>
    <t>Снятие сухой штукатурки</t>
  </si>
  <si>
    <t>10 м2</t>
  </si>
  <si>
    <t>Внеплановая проверка вентканалов</t>
  </si>
  <si>
    <t>*25-справочно</t>
  </si>
  <si>
    <t>Осмотр водопроводов, канализации, отопления в квартирах</t>
  </si>
  <si>
    <t>100 кв.</t>
  </si>
  <si>
    <t>*18</t>
  </si>
  <si>
    <t>*18-справочно</t>
  </si>
  <si>
    <t>*26</t>
  </si>
  <si>
    <t>2. Всего за период с 01.09.2018 по 30.09.2018 выполнено работ (оказано услуг) на общую сумму: 63615,09 руб.</t>
  </si>
  <si>
    <t>(шестьдесят три тысячи  шестьсот пятнадцать рублей 09 копеек)</t>
  </si>
  <si>
    <t>2. Всего за период с 01.08.2018 по 31.08.2018 выполнено работ (оказано услуг) на общую сумму: 64330,81 руб.</t>
  </si>
  <si>
    <t>(шестьдесят четыре тысячи триста тридцать рублей 81 копейка)</t>
  </si>
  <si>
    <t>за период с 01.10.2018 г. по 31.10.2018 г.</t>
  </si>
  <si>
    <t>2. Всего за период с 01.10.2018 по 31.10.2018 выполнено работ (оказано услуг) на общую сумму: 51826,90 руб.</t>
  </si>
  <si>
    <t>(пятьдесят одна тысяча восемьсот двадцаь шесть рублей 90 копеек)</t>
  </si>
  <si>
    <t>за период с 01.11.2018 г. по 30.11.2018 г.</t>
  </si>
  <si>
    <t>Зачеканка раструбов канализационных труб д=до 100 мм</t>
  </si>
  <si>
    <t>Заглушка 50</t>
  </si>
  <si>
    <t>Манжета 50*73</t>
  </si>
  <si>
    <t>Очистка вручную от снега и наледи люков каналиационных и водопроводных колодцев</t>
  </si>
  <si>
    <t>Внеплановая очистка территории 1-го класса с усовершенствованным покрытием под скребок: тротуар</t>
  </si>
  <si>
    <t>2. Всего за период с 01.11.2018 по 30.11.2018 выполнено работ (оказано услуг) на общую сумму: 44620,59 руб.</t>
  </si>
  <si>
    <t>(сорок четыре тысячи шестьсот двадцать рублей 59 копеек)</t>
  </si>
  <si>
    <t>за период с 01.12.2018 г. по 31.12.2018 г.</t>
  </si>
  <si>
    <t>*20</t>
  </si>
  <si>
    <t>*20-справочно</t>
  </si>
  <si>
    <t>2. Всего за период с 01.12.2018 по 31.12.2018 выполнено работ (оказано услуг) на общую сумму: 52691,15 руб.</t>
  </si>
  <si>
    <t>(пятьдесят две тысячи шестьсот девяносто один рубль 15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</si>
</sst>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3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43" workbookViewId="0">
      <selection activeCell="I97" sqref="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139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170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166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43131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21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20.2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20.2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31.5" hidden="1" customHeight="1">
      <c r="A31" s="30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(F44/7.5)*G44</f>
        <v>195.4872</v>
      </c>
      <c r="J44" s="24"/>
      <c r="L44" s="19"/>
      <c r="M44" s="20"/>
      <c r="N44" s="21"/>
    </row>
    <row r="45" spans="1:14" ht="15.75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(F45/7.5)*G45</f>
        <v>95.76</v>
      </c>
      <c r="J45" s="24"/>
      <c r="L45" s="19"/>
      <c r="M45" s="20"/>
      <c r="N45" s="21"/>
    </row>
    <row r="46" spans="1:14" ht="15.7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18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18</v>
      </c>
      <c r="B62" s="81" t="s">
        <v>121</v>
      </c>
      <c r="C62" s="82" t="s">
        <v>25</v>
      </c>
      <c r="D62" s="81" t="s">
        <v>30</v>
      </c>
      <c r="E62" s="83">
        <v>200</v>
      </c>
      <c r="F62" s="84">
        <f>E62*12</f>
        <v>2400</v>
      </c>
      <c r="G62" s="85">
        <v>1.2</v>
      </c>
      <c r="H62" s="86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>
        <v>20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hidden="1" customHeight="1">
      <c r="A75" s="30">
        <v>22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19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20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I84+I83+I62+I54+I53+I52+I45+I44+I43+I42+I41+I40+I28+I27+I24+I21+I20+I18+I17+I16</f>
        <v>63433.876902000011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31.5" customHeight="1">
      <c r="A87" s="30">
        <v>21</v>
      </c>
      <c r="B87" s="45" t="s">
        <v>167</v>
      </c>
      <c r="C87" s="61" t="s">
        <v>168</v>
      </c>
      <c r="D87" s="14"/>
      <c r="E87" s="18"/>
      <c r="F87" s="13">
        <v>1</v>
      </c>
      <c r="G87" s="13">
        <v>56.34</v>
      </c>
      <c r="H87" s="67">
        <f t="shared" ref="H87:H89" si="9">G87*F87/1000</f>
        <v>5.6340000000000001E-2</v>
      </c>
      <c r="I87" s="13">
        <f>G87</f>
        <v>56.34</v>
      </c>
    </row>
    <row r="88" spans="1:9" ht="31.5" customHeight="1">
      <c r="A88" s="30">
        <v>22</v>
      </c>
      <c r="B88" s="45" t="s">
        <v>164</v>
      </c>
      <c r="C88" s="61" t="s">
        <v>130</v>
      </c>
      <c r="D88" s="14"/>
      <c r="E88" s="18"/>
      <c r="F88" s="13">
        <v>1</v>
      </c>
      <c r="G88" s="13">
        <v>613.44000000000005</v>
      </c>
      <c r="H88" s="67">
        <f t="shared" si="9"/>
        <v>0.6134400000000001</v>
      </c>
      <c r="I88" s="13">
        <f>G88</f>
        <v>613.44000000000005</v>
      </c>
    </row>
    <row r="89" spans="1:9" ht="15.75" customHeight="1">
      <c r="A89" s="30" t="s">
        <v>207</v>
      </c>
      <c r="B89" s="45" t="s">
        <v>122</v>
      </c>
      <c r="C89" s="61" t="s">
        <v>106</v>
      </c>
      <c r="D89" s="42"/>
      <c r="E89" s="13"/>
      <c r="F89" s="13">
        <v>122</v>
      </c>
      <c r="G89" s="13">
        <v>55.55</v>
      </c>
      <c r="H89" s="67">
        <f t="shared" si="9"/>
        <v>6.777099999999999</v>
      </c>
      <c r="I89" s="13">
        <f>G89*61</f>
        <v>3388.5499999999997</v>
      </c>
    </row>
    <row r="90" spans="1:9" ht="15.75" customHeight="1">
      <c r="A90" s="30"/>
      <c r="B90" s="40" t="s">
        <v>51</v>
      </c>
      <c r="C90" s="36"/>
      <c r="D90" s="43"/>
      <c r="E90" s="36">
        <v>1</v>
      </c>
      <c r="F90" s="36"/>
      <c r="G90" s="36"/>
      <c r="H90" s="36"/>
      <c r="I90" s="32">
        <f>I88+I87</f>
        <v>669.78000000000009</v>
      </c>
    </row>
    <row r="91" spans="1:9" ht="15.75" customHeight="1">
      <c r="A91" s="30"/>
      <c r="B91" s="42" t="s">
        <v>78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160</v>
      </c>
      <c r="C92" s="33"/>
      <c r="D92" s="33"/>
      <c r="E92" s="33"/>
      <c r="F92" s="33"/>
      <c r="G92" s="33"/>
      <c r="H92" s="33"/>
      <c r="I92" s="39">
        <f>I85+I90</f>
        <v>64103.65690200001</v>
      </c>
    </row>
    <row r="93" spans="1:9" ht="15.75" customHeight="1">
      <c r="A93" s="119" t="s">
        <v>208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 customHeight="1">
      <c r="A94" s="108" t="s">
        <v>209</v>
      </c>
      <c r="B94" s="108"/>
      <c r="C94" s="108"/>
      <c r="D94" s="108"/>
      <c r="E94" s="108"/>
      <c r="F94" s="108"/>
      <c r="G94" s="108"/>
      <c r="H94" s="108"/>
      <c r="I94" s="108"/>
    </row>
    <row r="95" spans="1:9" ht="15.75">
      <c r="A95" s="56"/>
      <c r="B95" s="109" t="s">
        <v>210</v>
      </c>
      <c r="C95" s="109"/>
      <c r="D95" s="109"/>
      <c r="E95" s="109"/>
      <c r="F95" s="109"/>
      <c r="G95" s="109"/>
      <c r="H95" s="60"/>
      <c r="I95" s="3"/>
    </row>
    <row r="96" spans="1:9" ht="15.75" customHeight="1">
      <c r="A96" s="52"/>
      <c r="B96" s="110" t="s">
        <v>6</v>
      </c>
      <c r="C96" s="110"/>
      <c r="D96" s="110"/>
      <c r="E96" s="110"/>
      <c r="F96" s="110"/>
      <c r="G96" s="110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11" t="s">
        <v>7</v>
      </c>
      <c r="B98" s="111"/>
      <c r="C98" s="111"/>
      <c r="D98" s="111"/>
      <c r="E98" s="111"/>
      <c r="F98" s="111"/>
      <c r="G98" s="111"/>
      <c r="H98" s="111"/>
      <c r="I98" s="111"/>
    </row>
    <row r="99" spans="1:9" ht="15.75" customHeight="1">
      <c r="A99" s="111" t="s">
        <v>8</v>
      </c>
      <c r="B99" s="111"/>
      <c r="C99" s="111"/>
      <c r="D99" s="111"/>
      <c r="E99" s="111"/>
      <c r="F99" s="111"/>
      <c r="G99" s="111"/>
      <c r="H99" s="111"/>
      <c r="I99" s="111"/>
    </row>
    <row r="100" spans="1:9" ht="15.75">
      <c r="A100" s="112" t="s">
        <v>60</v>
      </c>
      <c r="B100" s="112"/>
      <c r="C100" s="112"/>
      <c r="D100" s="112"/>
      <c r="E100" s="112"/>
      <c r="F100" s="112"/>
      <c r="G100" s="112"/>
      <c r="H100" s="112"/>
      <c r="I100" s="112"/>
    </row>
    <row r="101" spans="1:9" ht="15.75" customHeight="1">
      <c r="A101" s="11"/>
    </row>
    <row r="102" spans="1:9" ht="15.75" customHeight="1">
      <c r="A102" s="113" t="s">
        <v>9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 customHeight="1">
      <c r="A103" s="4"/>
    </row>
    <row r="104" spans="1:9" ht="15.75">
      <c r="B104" s="53" t="s">
        <v>10</v>
      </c>
      <c r="C104" s="114" t="s">
        <v>133</v>
      </c>
      <c r="D104" s="114"/>
      <c r="E104" s="114"/>
      <c r="F104" s="58"/>
      <c r="I104" s="51"/>
    </row>
    <row r="105" spans="1:9" ht="15.75" customHeight="1">
      <c r="A105" s="52"/>
      <c r="C105" s="110" t="s">
        <v>11</v>
      </c>
      <c r="D105" s="110"/>
      <c r="E105" s="110"/>
      <c r="F105" s="25"/>
      <c r="I105" s="50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53" t="s">
        <v>13</v>
      </c>
      <c r="C107" s="115"/>
      <c r="D107" s="115"/>
      <c r="E107" s="115"/>
      <c r="F107" s="59"/>
      <c r="I107" s="51"/>
    </row>
    <row r="108" spans="1:9" ht="15.75" customHeight="1">
      <c r="A108" s="52"/>
      <c r="C108" s="104" t="s">
        <v>11</v>
      </c>
      <c r="D108" s="104"/>
      <c r="E108" s="104"/>
      <c r="F108" s="52"/>
      <c r="I108" s="50" t="s">
        <v>12</v>
      </c>
    </row>
    <row r="109" spans="1:9" ht="15.75">
      <c r="A109" s="4" t="s">
        <v>14</v>
      </c>
    </row>
    <row r="110" spans="1:9" ht="15.75" customHeight="1">
      <c r="A110" s="102" t="s">
        <v>15</v>
      </c>
      <c r="B110" s="102"/>
      <c r="C110" s="102"/>
      <c r="D110" s="102"/>
      <c r="E110" s="102"/>
      <c r="F110" s="102"/>
      <c r="G110" s="102"/>
      <c r="H110" s="102"/>
      <c r="I110" s="102"/>
    </row>
    <row r="111" spans="1:9" ht="45" customHeight="1">
      <c r="A111" s="103" t="s">
        <v>16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30" customHeight="1">
      <c r="A112" s="103" t="s">
        <v>17</v>
      </c>
      <c r="B112" s="103"/>
      <c r="C112" s="103"/>
      <c r="D112" s="103"/>
      <c r="E112" s="103"/>
      <c r="F112" s="103"/>
      <c r="G112" s="103"/>
      <c r="H112" s="103"/>
      <c r="I112" s="103"/>
    </row>
    <row r="113" spans="1:9" ht="30" customHeight="1">
      <c r="A113" s="103" t="s">
        <v>21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15" customHeight="1">
      <c r="A114" s="103" t="s">
        <v>20</v>
      </c>
      <c r="B114" s="103"/>
      <c r="C114" s="103"/>
      <c r="D114" s="103"/>
      <c r="E114" s="103"/>
      <c r="F114" s="103"/>
      <c r="G114" s="103"/>
      <c r="H114" s="103"/>
      <c r="I114" s="103"/>
    </row>
  </sheetData>
  <autoFilter ref="I12:I59"/>
  <mergeCells count="30">
    <mergeCell ref="A14:I14"/>
    <mergeCell ref="A3:I3"/>
    <mergeCell ref="A4:I4"/>
    <mergeCell ref="A5:I5"/>
    <mergeCell ref="A8:I8"/>
    <mergeCell ref="A10:I10"/>
    <mergeCell ref="A15:I15"/>
    <mergeCell ref="A29:I29"/>
    <mergeCell ref="A46:I46"/>
    <mergeCell ref="A57:I57"/>
    <mergeCell ref="R64:U64"/>
    <mergeCell ref="C108:E108"/>
    <mergeCell ref="A82:I82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6:I86"/>
    <mergeCell ref="A93:I93"/>
    <mergeCell ref="A110:I110"/>
    <mergeCell ref="A111:I111"/>
    <mergeCell ref="A112:I112"/>
    <mergeCell ref="A113:I113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K86" sqref="K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152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233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43404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23.2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24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30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30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23.2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29.2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27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25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24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22.5" customHeight="1">
      <c r="A55" s="30">
        <v>13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23.2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14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0">
        <v>15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G66*3</f>
        <v>667.2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hidden="1" customHeight="1">
      <c r="A75" s="30">
        <v>15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G75*0.1</f>
        <v>50.162000000000006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>
        <v>15</v>
      </c>
      <c r="B81" s="14" t="s">
        <v>112</v>
      </c>
      <c r="C81" s="16"/>
      <c r="D81" s="14"/>
      <c r="E81" s="18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16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17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I84+I83+I66+I62+I55+I35+I34+I32+I31+I28+I27+I24+I21+I20+I18+I17+I16</f>
        <v>51707.155284222237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>
        <v>18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:H88" si="9">G87*F87/1000</f>
        <v>40.662599999999998</v>
      </c>
      <c r="I87" s="13">
        <f>G87*61</f>
        <v>3388.5499999999997</v>
      </c>
    </row>
    <row r="88" spans="1:9" ht="31.5" customHeight="1">
      <c r="A88" s="30">
        <v>19</v>
      </c>
      <c r="B88" s="45" t="s">
        <v>167</v>
      </c>
      <c r="C88" s="61" t="s">
        <v>168</v>
      </c>
      <c r="D88" s="78"/>
      <c r="E88" s="34"/>
      <c r="F88" s="34">
        <v>8</v>
      </c>
      <c r="G88" s="34">
        <v>56.34</v>
      </c>
      <c r="H88" s="79">
        <f t="shared" si="9"/>
        <v>0.45072000000000001</v>
      </c>
      <c r="I88" s="13">
        <f>G88*1</f>
        <v>56.34</v>
      </c>
    </row>
    <row r="89" spans="1:9" ht="17.25" customHeight="1">
      <c r="A89" s="30">
        <v>20</v>
      </c>
      <c r="B89" s="88" t="s">
        <v>187</v>
      </c>
      <c r="C89" s="89" t="s">
        <v>87</v>
      </c>
      <c r="D89" s="78"/>
      <c r="E89" s="34"/>
      <c r="F89" s="34">
        <f>58/3</f>
        <v>19.333333333333332</v>
      </c>
      <c r="G89" s="34">
        <v>809.74</v>
      </c>
      <c r="H89" s="79">
        <f>G89*F89/1000</f>
        <v>15.654973333333333</v>
      </c>
      <c r="I89" s="13">
        <f>G89*0.0783</f>
        <v>63.402641999999993</v>
      </c>
    </row>
    <row r="90" spans="1:9" ht="15.75" customHeight="1">
      <c r="A90" s="30"/>
      <c r="B90" s="40" t="s">
        <v>51</v>
      </c>
      <c r="C90" s="36"/>
      <c r="D90" s="43"/>
      <c r="E90" s="36">
        <v>1</v>
      </c>
      <c r="F90" s="36"/>
      <c r="G90" s="36"/>
      <c r="H90" s="36"/>
      <c r="I90" s="32">
        <f>I89+I88</f>
        <v>119.74264199999999</v>
      </c>
    </row>
    <row r="91" spans="1:9" ht="15.75" customHeight="1">
      <c r="A91" s="30"/>
      <c r="B91" s="42" t="s">
        <v>78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160</v>
      </c>
      <c r="C92" s="33"/>
      <c r="D92" s="33"/>
      <c r="E92" s="33"/>
      <c r="F92" s="33"/>
      <c r="G92" s="33"/>
      <c r="H92" s="33"/>
      <c r="I92" s="39">
        <f>I85+I90</f>
        <v>51826.897926222235</v>
      </c>
    </row>
    <row r="93" spans="1:9" ht="15.75" customHeight="1">
      <c r="A93" s="108" t="s">
        <v>234</v>
      </c>
      <c r="B93" s="108"/>
      <c r="C93" s="108"/>
      <c r="D93" s="108"/>
      <c r="E93" s="108"/>
      <c r="F93" s="108"/>
      <c r="G93" s="108"/>
      <c r="H93" s="108"/>
      <c r="I93" s="108"/>
    </row>
    <row r="94" spans="1:9" ht="15.75">
      <c r="A94" s="56"/>
      <c r="B94" s="109" t="s">
        <v>235</v>
      </c>
      <c r="C94" s="109"/>
      <c r="D94" s="109"/>
      <c r="E94" s="109"/>
      <c r="F94" s="109"/>
      <c r="G94" s="109"/>
      <c r="H94" s="60"/>
      <c r="I94" s="3"/>
    </row>
    <row r="95" spans="1:9" ht="15.75" customHeight="1">
      <c r="A95" s="52"/>
      <c r="B95" s="110" t="s">
        <v>6</v>
      </c>
      <c r="C95" s="110"/>
      <c r="D95" s="110"/>
      <c r="E95" s="110"/>
      <c r="F95" s="110"/>
      <c r="G95" s="110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11" t="s">
        <v>7</v>
      </c>
      <c r="B97" s="111"/>
      <c r="C97" s="111"/>
      <c r="D97" s="111"/>
      <c r="E97" s="111"/>
      <c r="F97" s="111"/>
      <c r="G97" s="111"/>
      <c r="H97" s="111"/>
      <c r="I97" s="111"/>
    </row>
    <row r="98" spans="1:9" ht="15.75" customHeight="1">
      <c r="A98" s="111" t="s">
        <v>8</v>
      </c>
      <c r="B98" s="111"/>
      <c r="C98" s="111"/>
      <c r="D98" s="111"/>
      <c r="E98" s="111"/>
      <c r="F98" s="111"/>
      <c r="G98" s="111"/>
      <c r="H98" s="111"/>
      <c r="I98" s="111"/>
    </row>
    <row r="99" spans="1:9" ht="15.75">
      <c r="A99" s="112" t="s">
        <v>60</v>
      </c>
      <c r="B99" s="112"/>
      <c r="C99" s="112"/>
      <c r="D99" s="112"/>
      <c r="E99" s="112"/>
      <c r="F99" s="112"/>
      <c r="G99" s="112"/>
      <c r="H99" s="112"/>
      <c r="I99" s="112"/>
    </row>
    <row r="100" spans="1:9" ht="15.75" customHeight="1">
      <c r="A100" s="11"/>
    </row>
    <row r="101" spans="1:9" ht="15.75" customHeight="1">
      <c r="A101" s="113" t="s">
        <v>9</v>
      </c>
      <c r="B101" s="113"/>
      <c r="C101" s="113"/>
      <c r="D101" s="113"/>
      <c r="E101" s="113"/>
      <c r="F101" s="113"/>
      <c r="G101" s="113"/>
      <c r="H101" s="113"/>
      <c r="I101" s="113"/>
    </row>
    <row r="102" spans="1:9" ht="15.75" customHeight="1">
      <c r="A102" s="4"/>
    </row>
    <row r="103" spans="1:9" ht="15.75">
      <c r="B103" s="53" t="s">
        <v>10</v>
      </c>
      <c r="C103" s="114" t="s">
        <v>133</v>
      </c>
      <c r="D103" s="114"/>
      <c r="E103" s="114"/>
      <c r="F103" s="58"/>
      <c r="I103" s="51"/>
    </row>
    <row r="104" spans="1:9" ht="15.75" customHeight="1">
      <c r="A104" s="52"/>
      <c r="C104" s="110" t="s">
        <v>11</v>
      </c>
      <c r="D104" s="110"/>
      <c r="E104" s="110"/>
      <c r="F104" s="25"/>
      <c r="I104" s="50" t="s">
        <v>12</v>
      </c>
    </row>
    <row r="105" spans="1:9" ht="15.75" customHeight="1">
      <c r="A105" s="26"/>
      <c r="C105" s="12"/>
      <c r="D105" s="12"/>
      <c r="G105" s="12"/>
      <c r="H105" s="12"/>
    </row>
    <row r="106" spans="1:9" ht="15.75" customHeight="1">
      <c r="B106" s="53" t="s">
        <v>13</v>
      </c>
      <c r="C106" s="115"/>
      <c r="D106" s="115"/>
      <c r="E106" s="115"/>
      <c r="F106" s="59"/>
      <c r="I106" s="51"/>
    </row>
    <row r="107" spans="1:9" ht="15.75" customHeight="1">
      <c r="A107" s="52"/>
      <c r="C107" s="104" t="s">
        <v>11</v>
      </c>
      <c r="D107" s="104"/>
      <c r="E107" s="104"/>
      <c r="F107" s="52"/>
      <c r="I107" s="50" t="s">
        <v>12</v>
      </c>
    </row>
    <row r="108" spans="1:9" ht="15.75">
      <c r="A108" s="4" t="s">
        <v>14</v>
      </c>
    </row>
    <row r="109" spans="1:9" ht="15.75" customHeight="1">
      <c r="A109" s="102" t="s">
        <v>15</v>
      </c>
      <c r="B109" s="102"/>
      <c r="C109" s="102"/>
      <c r="D109" s="102"/>
      <c r="E109" s="102"/>
      <c r="F109" s="102"/>
      <c r="G109" s="102"/>
      <c r="H109" s="102"/>
      <c r="I109" s="102"/>
    </row>
    <row r="110" spans="1:9" ht="45" customHeight="1">
      <c r="A110" s="103" t="s">
        <v>16</v>
      </c>
      <c r="B110" s="103"/>
      <c r="C110" s="103"/>
      <c r="D110" s="103"/>
      <c r="E110" s="103"/>
      <c r="F110" s="103"/>
      <c r="G110" s="103"/>
      <c r="H110" s="103"/>
      <c r="I110" s="103"/>
    </row>
    <row r="111" spans="1:9" ht="30" customHeight="1">
      <c r="A111" s="103" t="s">
        <v>17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30" customHeight="1">
      <c r="A112" s="103" t="s">
        <v>21</v>
      </c>
      <c r="B112" s="103"/>
      <c r="C112" s="103"/>
      <c r="D112" s="103"/>
      <c r="E112" s="103"/>
      <c r="F112" s="103"/>
      <c r="G112" s="103"/>
      <c r="H112" s="103"/>
      <c r="I112" s="103"/>
    </row>
    <row r="113" spans="1:9" ht="15" customHeight="1">
      <c r="A113" s="103" t="s">
        <v>20</v>
      </c>
      <c r="B113" s="103"/>
      <c r="C113" s="103"/>
      <c r="D113" s="103"/>
      <c r="E113" s="103"/>
      <c r="F113" s="103"/>
      <c r="G113" s="103"/>
      <c r="H113" s="103"/>
      <c r="I113" s="10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topLeftCell="A57" workbookViewId="0">
      <selection activeCell="K103" sqref="K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163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236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43434</v>
      </c>
      <c r="J6" s="2"/>
      <c r="K6" s="2"/>
      <c r="L6" s="2"/>
      <c r="M6" s="2"/>
    </row>
    <row r="7" spans="1:13" ht="15.75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69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69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8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9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10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11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12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F44/7.5*G44</f>
        <v>195.4872</v>
      </c>
      <c r="J44" s="24"/>
      <c r="L44" s="19"/>
      <c r="M44" s="20"/>
      <c r="N44" s="21"/>
    </row>
    <row r="45" spans="1:14" ht="15.75" customHeight="1">
      <c r="A45" s="30">
        <v>13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F45/7.5*G45</f>
        <v>95.76</v>
      </c>
      <c r="J45" s="24"/>
      <c r="L45" s="19"/>
      <c r="M45" s="20"/>
      <c r="N45" s="21"/>
    </row>
    <row r="46" spans="1:14" ht="15" hidden="1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134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15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69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14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69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>
        <v>17</v>
      </c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f>G64</f>
        <v>237.75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69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>
        <v>14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customHeight="1">
      <c r="A74" s="30"/>
      <c r="B74" s="69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customHeight="1">
      <c r="A75" s="30">
        <v>15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G75*0.5</f>
        <v>250.81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69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>
        <v>15</v>
      </c>
      <c r="B81" s="14" t="s">
        <v>112</v>
      </c>
      <c r="C81" s="16"/>
      <c r="D81" s="14"/>
      <c r="E81" s="18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105" t="s">
        <v>135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16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17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I84+I83+I75+I62+I45+I44+I43+I42+I41+I40+I27+I24+I21+I20+I18+I17+I16</f>
        <v>41424.151502000001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226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9">G87*F87/1000</f>
        <v>40.662599999999998</v>
      </c>
      <c r="I87" s="13">
        <f>G87*1</f>
        <v>55.55</v>
      </c>
    </row>
    <row r="88" spans="1:9" ht="15.75" customHeight="1">
      <c r="A88" s="30">
        <v>19</v>
      </c>
      <c r="B88" s="45" t="s">
        <v>173</v>
      </c>
      <c r="C88" s="61" t="s">
        <v>106</v>
      </c>
      <c r="D88" s="78"/>
      <c r="E88" s="34"/>
      <c r="F88" s="34">
        <f>58/3</f>
        <v>19.333333333333332</v>
      </c>
      <c r="G88" s="34">
        <v>164</v>
      </c>
      <c r="H88" s="79">
        <f>G88*F88/1000</f>
        <v>3.1706666666666665</v>
      </c>
      <c r="I88" s="13">
        <f>G88*1</f>
        <v>164</v>
      </c>
    </row>
    <row r="89" spans="1:9" ht="14.25" customHeight="1">
      <c r="A89" s="30">
        <v>20</v>
      </c>
      <c r="B89" s="46" t="s">
        <v>224</v>
      </c>
      <c r="C89" s="47" t="s">
        <v>225</v>
      </c>
      <c r="D89" s="80"/>
      <c r="E89" s="17"/>
      <c r="F89" s="34">
        <v>4</v>
      </c>
      <c r="G89" s="34">
        <v>24829.08</v>
      </c>
      <c r="H89" s="79">
        <f t="shared" ref="H89:H90" si="10">G89*F89/1000</f>
        <v>99.316320000000005</v>
      </c>
      <c r="I89" s="13">
        <f>G89*0.01</f>
        <v>248.29080000000002</v>
      </c>
    </row>
    <row r="90" spans="1:9" ht="15" customHeight="1">
      <c r="A90" s="30">
        <v>21</v>
      </c>
      <c r="B90" s="46" t="s">
        <v>237</v>
      </c>
      <c r="C90" s="47" t="s">
        <v>130</v>
      </c>
      <c r="D90" s="80"/>
      <c r="E90" s="17"/>
      <c r="F90" s="34">
        <v>4</v>
      </c>
      <c r="G90" s="34">
        <v>326.04000000000002</v>
      </c>
      <c r="H90" s="79">
        <f t="shared" si="10"/>
        <v>1.30416</v>
      </c>
      <c r="I90" s="13">
        <f>G90*1</f>
        <v>326.04000000000002</v>
      </c>
    </row>
    <row r="91" spans="1:9" ht="14.25" customHeight="1">
      <c r="A91" s="30">
        <v>22</v>
      </c>
      <c r="B91" s="46" t="s">
        <v>238</v>
      </c>
      <c r="C91" s="47" t="s">
        <v>106</v>
      </c>
      <c r="D91" s="80"/>
      <c r="E91" s="17"/>
      <c r="F91" s="34"/>
      <c r="G91" s="34">
        <v>32.54</v>
      </c>
      <c r="H91" s="79"/>
      <c r="I91" s="13">
        <f>G91*1</f>
        <v>32.54</v>
      </c>
    </row>
    <row r="92" spans="1:9" ht="14.25" customHeight="1">
      <c r="A92" s="30">
        <v>23</v>
      </c>
      <c r="B92" s="46" t="s">
        <v>239</v>
      </c>
      <c r="C92" s="47" t="s">
        <v>106</v>
      </c>
      <c r="D92" s="80"/>
      <c r="E92" s="17"/>
      <c r="F92" s="34"/>
      <c r="G92" s="34">
        <v>19.059999999999999</v>
      </c>
      <c r="H92" s="79"/>
      <c r="I92" s="13">
        <f>G92*1</f>
        <v>19.059999999999999</v>
      </c>
    </row>
    <row r="93" spans="1:9" ht="14.25" customHeight="1">
      <c r="A93" s="30">
        <v>24</v>
      </c>
      <c r="B93" s="46" t="s">
        <v>176</v>
      </c>
      <c r="C93" s="47" t="s">
        <v>177</v>
      </c>
      <c r="D93" s="80"/>
      <c r="E93" s="17"/>
      <c r="F93" s="34"/>
      <c r="G93" s="34">
        <v>134.12</v>
      </c>
      <c r="H93" s="79"/>
      <c r="I93" s="13">
        <f>G93*10</f>
        <v>1341.2</v>
      </c>
    </row>
    <row r="94" spans="1:9" ht="31.5" customHeight="1">
      <c r="A94" s="30">
        <v>25</v>
      </c>
      <c r="B94" s="80" t="s">
        <v>241</v>
      </c>
      <c r="C94" s="97" t="s">
        <v>87</v>
      </c>
      <c r="D94" s="80"/>
      <c r="E94" s="17"/>
      <c r="F94" s="34"/>
      <c r="G94" s="34">
        <v>7915.6</v>
      </c>
      <c r="H94" s="79"/>
      <c r="I94" s="13">
        <f>G94*0.10904</f>
        <v>863.11702400000001</v>
      </c>
    </row>
    <row r="95" spans="1:9" ht="28.5" customHeight="1">
      <c r="A95" s="30">
        <v>26</v>
      </c>
      <c r="B95" s="98" t="s">
        <v>240</v>
      </c>
      <c r="C95" s="99" t="s">
        <v>29</v>
      </c>
      <c r="D95" s="80"/>
      <c r="E95" s="17"/>
      <c r="F95" s="34"/>
      <c r="G95" s="34">
        <v>18798.34</v>
      </c>
      <c r="H95" s="79"/>
      <c r="I95" s="13">
        <f>G95*0.599*10/1000</f>
        <v>112.6020566</v>
      </c>
    </row>
    <row r="96" spans="1:9" ht="14.25" customHeight="1">
      <c r="A96" s="30">
        <v>27</v>
      </c>
      <c r="B96" s="100" t="s">
        <v>222</v>
      </c>
      <c r="C96" s="101" t="s">
        <v>106</v>
      </c>
      <c r="D96" s="80"/>
      <c r="E96" s="17"/>
      <c r="F96" s="34"/>
      <c r="G96" s="34">
        <v>89.59</v>
      </c>
      <c r="H96" s="79"/>
      <c r="I96" s="13">
        <f>G96*1</f>
        <v>89.59</v>
      </c>
    </row>
    <row r="97" spans="1:9" ht="15.75" customHeight="1">
      <c r="A97" s="30"/>
      <c r="B97" s="40" t="s">
        <v>51</v>
      </c>
      <c r="C97" s="36"/>
      <c r="D97" s="43"/>
      <c r="E97" s="36">
        <v>1</v>
      </c>
      <c r="F97" s="36"/>
      <c r="G97" s="36"/>
      <c r="H97" s="36"/>
      <c r="I97" s="32">
        <f>SUM(I88:I96)</f>
        <v>3196.4398806000004</v>
      </c>
    </row>
    <row r="98" spans="1:9" ht="15.75" customHeight="1">
      <c r="A98" s="30"/>
      <c r="B98" s="42" t="s">
        <v>78</v>
      </c>
      <c r="C98" s="15"/>
      <c r="D98" s="15"/>
      <c r="E98" s="37"/>
      <c r="F98" s="37"/>
      <c r="G98" s="38"/>
      <c r="H98" s="38"/>
      <c r="I98" s="17">
        <v>0</v>
      </c>
    </row>
    <row r="99" spans="1:9" ht="15.75" customHeight="1">
      <c r="A99" s="44"/>
      <c r="B99" s="41" t="s">
        <v>160</v>
      </c>
      <c r="C99" s="33"/>
      <c r="D99" s="33"/>
      <c r="E99" s="33"/>
      <c r="F99" s="33"/>
      <c r="G99" s="33"/>
      <c r="H99" s="33"/>
      <c r="I99" s="39">
        <f>I85+I97</f>
        <v>44620.591382600003</v>
      </c>
    </row>
    <row r="100" spans="1:9" ht="15.75" customHeight="1">
      <c r="A100" s="119" t="s">
        <v>227</v>
      </c>
      <c r="B100" s="120"/>
      <c r="C100" s="120"/>
      <c r="D100" s="120"/>
      <c r="E100" s="120"/>
      <c r="F100" s="120"/>
      <c r="G100" s="120"/>
      <c r="H100" s="120"/>
      <c r="I100" s="120"/>
    </row>
    <row r="101" spans="1:9" ht="15.75" customHeight="1">
      <c r="A101" s="108" t="s">
        <v>242</v>
      </c>
      <c r="B101" s="108"/>
      <c r="C101" s="108"/>
      <c r="D101" s="108"/>
      <c r="E101" s="108"/>
      <c r="F101" s="108"/>
      <c r="G101" s="108"/>
      <c r="H101" s="108"/>
      <c r="I101" s="108"/>
    </row>
    <row r="102" spans="1:9" ht="15.75">
      <c r="A102" s="56"/>
      <c r="B102" s="109" t="s">
        <v>243</v>
      </c>
      <c r="C102" s="109"/>
      <c r="D102" s="109"/>
      <c r="E102" s="109"/>
      <c r="F102" s="109"/>
      <c r="G102" s="109"/>
      <c r="H102" s="60"/>
      <c r="I102" s="3"/>
    </row>
    <row r="103" spans="1:9" ht="15.75" customHeight="1">
      <c r="A103" s="71"/>
      <c r="B103" s="110" t="s">
        <v>6</v>
      </c>
      <c r="C103" s="110"/>
      <c r="D103" s="110"/>
      <c r="E103" s="110"/>
      <c r="F103" s="110"/>
      <c r="G103" s="110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11" t="s">
        <v>7</v>
      </c>
      <c r="B105" s="111"/>
      <c r="C105" s="111"/>
      <c r="D105" s="111"/>
      <c r="E105" s="111"/>
      <c r="F105" s="111"/>
      <c r="G105" s="111"/>
      <c r="H105" s="111"/>
      <c r="I105" s="111"/>
    </row>
    <row r="106" spans="1:9" ht="15.75" customHeight="1">
      <c r="A106" s="111" t="s">
        <v>8</v>
      </c>
      <c r="B106" s="111"/>
      <c r="C106" s="111"/>
      <c r="D106" s="111"/>
      <c r="E106" s="111"/>
      <c r="F106" s="111"/>
      <c r="G106" s="111"/>
      <c r="H106" s="111"/>
      <c r="I106" s="111"/>
    </row>
    <row r="107" spans="1:9" ht="15.75">
      <c r="A107" s="112" t="s">
        <v>60</v>
      </c>
      <c r="B107" s="112"/>
      <c r="C107" s="112"/>
      <c r="D107" s="112"/>
      <c r="E107" s="112"/>
      <c r="F107" s="112"/>
      <c r="G107" s="112"/>
      <c r="H107" s="112"/>
      <c r="I107" s="112"/>
    </row>
    <row r="108" spans="1:9" ht="15.75" customHeight="1">
      <c r="A108" s="11"/>
    </row>
    <row r="109" spans="1:9" ht="15.75" customHeight="1">
      <c r="A109" s="113" t="s">
        <v>9</v>
      </c>
      <c r="B109" s="113"/>
      <c r="C109" s="113"/>
      <c r="D109" s="113"/>
      <c r="E109" s="113"/>
      <c r="F109" s="113"/>
      <c r="G109" s="113"/>
      <c r="H109" s="113"/>
      <c r="I109" s="113"/>
    </row>
    <row r="110" spans="1:9" ht="15.75" customHeight="1">
      <c r="A110" s="4"/>
    </row>
    <row r="111" spans="1:9" ht="15.75">
      <c r="B111" s="73" t="s">
        <v>10</v>
      </c>
      <c r="C111" s="114" t="s">
        <v>133</v>
      </c>
      <c r="D111" s="114"/>
      <c r="E111" s="114"/>
      <c r="F111" s="58"/>
      <c r="I111" s="74"/>
    </row>
    <row r="112" spans="1:9" ht="15.75" customHeight="1">
      <c r="A112" s="71"/>
      <c r="C112" s="110" t="s">
        <v>11</v>
      </c>
      <c r="D112" s="110"/>
      <c r="E112" s="110"/>
      <c r="F112" s="25"/>
      <c r="I112" s="72" t="s">
        <v>12</v>
      </c>
    </row>
    <row r="113" spans="1:9" ht="15.75" customHeight="1">
      <c r="A113" s="26"/>
      <c r="C113" s="12"/>
      <c r="D113" s="12"/>
      <c r="G113" s="12"/>
      <c r="H113" s="12"/>
    </row>
    <row r="114" spans="1:9" ht="15.75" customHeight="1">
      <c r="B114" s="73" t="s">
        <v>13</v>
      </c>
      <c r="C114" s="115"/>
      <c r="D114" s="115"/>
      <c r="E114" s="115"/>
      <c r="F114" s="59"/>
      <c r="I114" s="74"/>
    </row>
    <row r="115" spans="1:9" ht="15.75" customHeight="1">
      <c r="A115" s="71"/>
      <c r="C115" s="104" t="s">
        <v>11</v>
      </c>
      <c r="D115" s="104"/>
      <c r="E115" s="104"/>
      <c r="F115" s="71"/>
      <c r="I115" s="72" t="s">
        <v>12</v>
      </c>
    </row>
    <row r="116" spans="1:9" ht="15.75">
      <c r="A116" s="4" t="s">
        <v>14</v>
      </c>
    </row>
    <row r="117" spans="1:9" ht="15.75" customHeight="1">
      <c r="A117" s="102" t="s">
        <v>15</v>
      </c>
      <c r="B117" s="102"/>
      <c r="C117" s="102"/>
      <c r="D117" s="102"/>
      <c r="E117" s="102"/>
      <c r="F117" s="102"/>
      <c r="G117" s="102"/>
      <c r="H117" s="102"/>
      <c r="I117" s="102"/>
    </row>
    <row r="118" spans="1:9" ht="45" customHeight="1">
      <c r="A118" s="103" t="s">
        <v>16</v>
      </c>
      <c r="B118" s="103"/>
      <c r="C118" s="103"/>
      <c r="D118" s="103"/>
      <c r="E118" s="103"/>
      <c r="F118" s="103"/>
      <c r="G118" s="103"/>
      <c r="H118" s="103"/>
      <c r="I118" s="103"/>
    </row>
    <row r="119" spans="1:9" ht="30" customHeight="1">
      <c r="A119" s="103" t="s">
        <v>17</v>
      </c>
      <c r="B119" s="103"/>
      <c r="C119" s="103"/>
      <c r="D119" s="103"/>
      <c r="E119" s="103"/>
      <c r="F119" s="103"/>
      <c r="G119" s="103"/>
      <c r="H119" s="103"/>
      <c r="I119" s="103"/>
    </row>
    <row r="120" spans="1:9" ht="30" customHeight="1">
      <c r="A120" s="103" t="s">
        <v>21</v>
      </c>
      <c r="B120" s="103"/>
      <c r="C120" s="103"/>
      <c r="D120" s="103"/>
      <c r="E120" s="103"/>
      <c r="F120" s="103"/>
      <c r="G120" s="103"/>
      <c r="H120" s="103"/>
      <c r="I120" s="103"/>
    </row>
    <row r="121" spans="1:9" ht="15" customHeight="1">
      <c r="A121" s="103" t="s">
        <v>20</v>
      </c>
      <c r="B121" s="103"/>
      <c r="C121" s="103"/>
      <c r="D121" s="103"/>
      <c r="E121" s="103"/>
      <c r="F121" s="103"/>
      <c r="G121" s="103"/>
      <c r="H121" s="103"/>
      <c r="I121" s="103"/>
    </row>
  </sheetData>
  <autoFilter ref="I12:I59"/>
  <mergeCells count="30">
    <mergeCell ref="A117:I117"/>
    <mergeCell ref="A118:I118"/>
    <mergeCell ref="A119:I119"/>
    <mergeCell ref="A120:I120"/>
    <mergeCell ref="A121:I121"/>
    <mergeCell ref="R64:U64"/>
    <mergeCell ref="C115:E115"/>
    <mergeCell ref="A86:I86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2:I82"/>
    <mergeCell ref="A100:I100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abSelected="1" topLeftCell="A29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165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244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43465</v>
      </c>
      <c r="J6" s="2"/>
      <c r="K6" s="2"/>
      <c r="L6" s="2"/>
      <c r="M6" s="2"/>
    </row>
    <row r="7" spans="1:13" ht="15.75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69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69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8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9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10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11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12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F44/7.5*1.5*G44</f>
        <v>293.23079999999999</v>
      </c>
      <c r="J44" s="24"/>
      <c r="L44" s="19"/>
      <c r="M44" s="20"/>
      <c r="N44" s="21"/>
    </row>
    <row r="45" spans="1:14" ht="15.75" customHeight="1">
      <c r="A45" s="30">
        <v>13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F45/7.5*1.5*G45</f>
        <v>143.64000000000001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customHeight="1">
      <c r="A52" s="30">
        <v>14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customHeight="1">
      <c r="A56" s="30">
        <v>15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17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69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16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69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>
        <v>17</v>
      </c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f>G64</f>
        <v>237.75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69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>
        <v>14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8" customHeight="1">
      <c r="A74" s="30"/>
      <c r="B74" s="69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customHeight="1">
      <c r="A75" s="30">
        <v>17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7.2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8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20.2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8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" hidden="1" customHeight="1">
      <c r="A80" s="30"/>
      <c r="B80" s="69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6.5" hidden="1" customHeight="1">
      <c r="A81" s="30">
        <v>15</v>
      </c>
      <c r="B81" s="14" t="s">
        <v>112</v>
      </c>
      <c r="C81" s="16"/>
      <c r="D81" s="14"/>
      <c r="E81" s="18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18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19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I84+I83+I75+I62+I56+I52+I45+I44+I43+I42+I41+I40+I27+I24+I21+I20+I18+I17+I16</f>
        <v>51823.071802000013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245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9">G87*F87/1000</f>
        <v>40.662599999999998</v>
      </c>
      <c r="I87" s="13">
        <f>G87*1</f>
        <v>55.55</v>
      </c>
    </row>
    <row r="88" spans="1:9" ht="15.75" customHeight="1">
      <c r="A88" s="30">
        <v>21</v>
      </c>
      <c r="B88" s="46" t="s">
        <v>80</v>
      </c>
      <c r="C88" s="47" t="s">
        <v>106</v>
      </c>
      <c r="D88" s="78"/>
      <c r="E88" s="34"/>
      <c r="F88" s="34">
        <f>58/3</f>
        <v>19.333333333333332</v>
      </c>
      <c r="G88" s="34">
        <v>197.48</v>
      </c>
      <c r="H88" s="79">
        <f>G88*F88/1000</f>
        <v>3.8179466666666664</v>
      </c>
      <c r="I88" s="13">
        <f>G88*1</f>
        <v>197.48</v>
      </c>
    </row>
    <row r="89" spans="1:9" ht="15.75" customHeight="1">
      <c r="A89" s="30">
        <v>22</v>
      </c>
      <c r="B89" s="46" t="s">
        <v>176</v>
      </c>
      <c r="C89" s="47" t="s">
        <v>177</v>
      </c>
      <c r="D89" s="78"/>
      <c r="E89" s="34"/>
      <c r="F89" s="34"/>
      <c r="G89" s="34">
        <v>134.12</v>
      </c>
      <c r="H89" s="79"/>
      <c r="I89" s="13">
        <f>G89*5</f>
        <v>670.6</v>
      </c>
    </row>
    <row r="90" spans="1:9" ht="15.75" customHeight="1">
      <c r="A90" s="30"/>
      <c r="B90" s="40" t="s">
        <v>51</v>
      </c>
      <c r="C90" s="36"/>
      <c r="D90" s="43"/>
      <c r="E90" s="36">
        <v>1</v>
      </c>
      <c r="F90" s="36"/>
      <c r="G90" s="36"/>
      <c r="H90" s="36"/>
      <c r="I90" s="32">
        <f>SUM(I87:I89)-I87</f>
        <v>868.08</v>
      </c>
    </row>
    <row r="91" spans="1:9" ht="15.75" customHeight="1">
      <c r="A91" s="30"/>
      <c r="B91" s="42" t="s">
        <v>78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160</v>
      </c>
      <c r="C92" s="33"/>
      <c r="D92" s="33"/>
      <c r="E92" s="33"/>
      <c r="F92" s="33"/>
      <c r="G92" s="33"/>
      <c r="H92" s="33"/>
      <c r="I92" s="39">
        <f>I85+I90</f>
        <v>52691.151802000015</v>
      </c>
    </row>
    <row r="93" spans="1:9" ht="15.75" customHeight="1">
      <c r="A93" s="119" t="s">
        <v>246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 customHeight="1">
      <c r="A94" s="108" t="s">
        <v>247</v>
      </c>
      <c r="B94" s="108"/>
      <c r="C94" s="108"/>
      <c r="D94" s="108"/>
      <c r="E94" s="108"/>
      <c r="F94" s="108"/>
      <c r="G94" s="108"/>
      <c r="H94" s="108"/>
      <c r="I94" s="108"/>
    </row>
    <row r="95" spans="1:9" ht="15.75">
      <c r="A95" s="56"/>
      <c r="B95" s="109" t="s">
        <v>248</v>
      </c>
      <c r="C95" s="109"/>
      <c r="D95" s="109"/>
      <c r="E95" s="109"/>
      <c r="F95" s="109"/>
      <c r="G95" s="109"/>
      <c r="H95" s="60"/>
      <c r="I95" s="3"/>
    </row>
    <row r="96" spans="1:9" ht="15.75" customHeight="1">
      <c r="A96" s="71"/>
      <c r="B96" s="110" t="s">
        <v>6</v>
      </c>
      <c r="C96" s="110"/>
      <c r="D96" s="110"/>
      <c r="E96" s="110"/>
      <c r="F96" s="110"/>
      <c r="G96" s="110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11" t="s">
        <v>7</v>
      </c>
      <c r="B98" s="111"/>
      <c r="C98" s="111"/>
      <c r="D98" s="111"/>
      <c r="E98" s="111"/>
      <c r="F98" s="111"/>
      <c r="G98" s="111"/>
      <c r="H98" s="111"/>
      <c r="I98" s="111"/>
    </row>
    <row r="99" spans="1:9" ht="15.75" customHeight="1">
      <c r="A99" s="111" t="s">
        <v>8</v>
      </c>
      <c r="B99" s="111"/>
      <c r="C99" s="111"/>
      <c r="D99" s="111"/>
      <c r="E99" s="111"/>
      <c r="F99" s="111"/>
      <c r="G99" s="111"/>
      <c r="H99" s="111"/>
      <c r="I99" s="111"/>
    </row>
    <row r="100" spans="1:9" ht="15.75">
      <c r="A100" s="112" t="s">
        <v>60</v>
      </c>
      <c r="B100" s="112"/>
      <c r="C100" s="112"/>
      <c r="D100" s="112"/>
      <c r="E100" s="112"/>
      <c r="F100" s="112"/>
      <c r="G100" s="112"/>
      <c r="H100" s="112"/>
      <c r="I100" s="112"/>
    </row>
    <row r="101" spans="1:9" ht="15.75" customHeight="1">
      <c r="A101" s="11"/>
    </row>
    <row r="102" spans="1:9" ht="15.75" customHeight="1">
      <c r="A102" s="113" t="s">
        <v>9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 customHeight="1">
      <c r="A103" s="4"/>
    </row>
    <row r="104" spans="1:9" ht="15.75">
      <c r="B104" s="73" t="s">
        <v>10</v>
      </c>
      <c r="C104" s="114" t="s">
        <v>133</v>
      </c>
      <c r="D104" s="114"/>
      <c r="E104" s="114"/>
      <c r="F104" s="58"/>
      <c r="I104" s="74"/>
    </row>
    <row r="105" spans="1:9" ht="15.75" customHeight="1">
      <c r="A105" s="71"/>
      <c r="C105" s="110" t="s">
        <v>11</v>
      </c>
      <c r="D105" s="110"/>
      <c r="E105" s="110"/>
      <c r="F105" s="25"/>
      <c r="I105" s="72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73" t="s">
        <v>13</v>
      </c>
      <c r="C107" s="115"/>
      <c r="D107" s="115"/>
      <c r="E107" s="115"/>
      <c r="F107" s="59"/>
      <c r="I107" s="74"/>
    </row>
    <row r="108" spans="1:9" ht="15.75" customHeight="1">
      <c r="A108" s="71"/>
      <c r="C108" s="104" t="s">
        <v>11</v>
      </c>
      <c r="D108" s="104"/>
      <c r="E108" s="104"/>
      <c r="F108" s="71"/>
      <c r="I108" s="72" t="s">
        <v>12</v>
      </c>
    </row>
    <row r="109" spans="1:9" ht="15.75">
      <c r="A109" s="4" t="s">
        <v>14</v>
      </c>
    </row>
    <row r="110" spans="1:9" ht="15.75" customHeight="1">
      <c r="A110" s="102" t="s">
        <v>15</v>
      </c>
      <c r="B110" s="102"/>
      <c r="C110" s="102"/>
      <c r="D110" s="102"/>
      <c r="E110" s="102"/>
      <c r="F110" s="102"/>
      <c r="G110" s="102"/>
      <c r="H110" s="102"/>
      <c r="I110" s="102"/>
    </row>
    <row r="111" spans="1:9" ht="45" customHeight="1">
      <c r="A111" s="103" t="s">
        <v>16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30" customHeight="1">
      <c r="A112" s="103" t="s">
        <v>17</v>
      </c>
      <c r="B112" s="103"/>
      <c r="C112" s="103"/>
      <c r="D112" s="103"/>
      <c r="E112" s="103"/>
      <c r="F112" s="103"/>
      <c r="G112" s="103"/>
      <c r="H112" s="103"/>
      <c r="I112" s="103"/>
    </row>
    <row r="113" spans="1:9" ht="30" customHeight="1">
      <c r="A113" s="103" t="s">
        <v>21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15" customHeight="1">
      <c r="A114" s="103" t="s">
        <v>20</v>
      </c>
      <c r="B114" s="103"/>
      <c r="C114" s="103"/>
      <c r="D114" s="103"/>
      <c r="E114" s="103"/>
      <c r="F114" s="103"/>
      <c r="G114" s="103"/>
      <c r="H114" s="103"/>
      <c r="I114" s="103"/>
    </row>
  </sheetData>
  <autoFilter ref="I12:I59"/>
  <mergeCells count="30">
    <mergeCell ref="A110:I110"/>
    <mergeCell ref="A111:I111"/>
    <mergeCell ref="A112:I112"/>
    <mergeCell ref="A113:I113"/>
    <mergeCell ref="A114:I114"/>
    <mergeCell ref="R64:U64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52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144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170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169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43159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31.5" hidden="1" customHeight="1">
      <c r="A31" s="30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(F44/7.5)*G44</f>
        <v>195.4872</v>
      </c>
      <c r="J44" s="24"/>
      <c r="L44" s="19"/>
      <c r="M44" s="20"/>
      <c r="N44" s="21"/>
    </row>
    <row r="45" spans="1:14" ht="15.75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(F45/7.5)*G45</f>
        <v>95.76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16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16</v>
      </c>
      <c r="B62" s="81" t="s">
        <v>121</v>
      </c>
      <c r="C62" s="82" t="s">
        <v>25</v>
      </c>
      <c r="D62" s="81" t="s">
        <v>30</v>
      </c>
      <c r="E62" s="83">
        <v>200</v>
      </c>
      <c r="F62" s="84">
        <f>E62*12</f>
        <v>2400</v>
      </c>
      <c r="G62" s="85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>
        <v>18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hidden="1" customHeight="1">
      <c r="A75" s="30">
        <v>19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G75*0.9</f>
        <v>451.45800000000003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17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18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I84+I83+I62+I52+I45+I44+I43+I42+I41+I40+I28+I27+I24+I21+I20+I18+I17+I16</f>
        <v>60565.044201999997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198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9">G87*F87/1000</f>
        <v>40.662599999999998</v>
      </c>
      <c r="I87" s="13">
        <f>G87*61</f>
        <v>3388.5499999999997</v>
      </c>
    </row>
    <row r="88" spans="1:9" ht="15.75" customHeight="1">
      <c r="A88" s="30"/>
      <c r="B88" s="40" t="s">
        <v>51</v>
      </c>
      <c r="C88" s="36"/>
      <c r="D88" s="43"/>
      <c r="E88" s="36">
        <v>1</v>
      </c>
      <c r="F88" s="36"/>
      <c r="G88" s="36"/>
      <c r="H88" s="36"/>
      <c r="I88" s="32">
        <v>0</v>
      </c>
    </row>
    <row r="89" spans="1:9" ht="15.75" customHeight="1">
      <c r="A89" s="30"/>
      <c r="B89" s="42" t="s">
        <v>78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160</v>
      </c>
      <c r="C90" s="33"/>
      <c r="D90" s="33"/>
      <c r="E90" s="33"/>
      <c r="F90" s="33"/>
      <c r="G90" s="33"/>
      <c r="H90" s="33"/>
      <c r="I90" s="39">
        <f>I85+I88</f>
        <v>60565.044201999997</v>
      </c>
    </row>
    <row r="91" spans="1:9" ht="15.75" customHeight="1">
      <c r="A91" s="119" t="s">
        <v>199</v>
      </c>
      <c r="B91" s="120"/>
      <c r="C91" s="120"/>
      <c r="D91" s="120"/>
      <c r="E91" s="120"/>
      <c r="F91" s="120"/>
      <c r="G91" s="120"/>
      <c r="H91" s="120"/>
      <c r="I91" s="120"/>
    </row>
    <row r="92" spans="1:9" ht="15.75" customHeight="1">
      <c r="A92" s="108" t="s">
        <v>211</v>
      </c>
      <c r="B92" s="108"/>
      <c r="C92" s="108"/>
      <c r="D92" s="108"/>
      <c r="E92" s="108"/>
      <c r="F92" s="108"/>
      <c r="G92" s="108"/>
      <c r="H92" s="108"/>
      <c r="I92" s="108"/>
    </row>
    <row r="93" spans="1:9" ht="15.75">
      <c r="A93" s="56"/>
      <c r="B93" s="109" t="s">
        <v>212</v>
      </c>
      <c r="C93" s="109"/>
      <c r="D93" s="109"/>
      <c r="E93" s="109"/>
      <c r="F93" s="109"/>
      <c r="G93" s="109"/>
      <c r="H93" s="60"/>
      <c r="I93" s="3"/>
    </row>
    <row r="94" spans="1:9" ht="15.75" customHeight="1">
      <c r="A94" s="52"/>
      <c r="B94" s="110" t="s">
        <v>6</v>
      </c>
      <c r="C94" s="110"/>
      <c r="D94" s="110"/>
      <c r="E94" s="110"/>
      <c r="F94" s="110"/>
      <c r="G94" s="110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11" t="s">
        <v>7</v>
      </c>
      <c r="B96" s="111"/>
      <c r="C96" s="111"/>
      <c r="D96" s="111"/>
      <c r="E96" s="111"/>
      <c r="F96" s="111"/>
      <c r="G96" s="111"/>
      <c r="H96" s="111"/>
      <c r="I96" s="111"/>
    </row>
    <row r="97" spans="1:9" ht="15.75" customHeight="1">
      <c r="A97" s="111" t="s">
        <v>8</v>
      </c>
      <c r="B97" s="111"/>
      <c r="C97" s="111"/>
      <c r="D97" s="111"/>
      <c r="E97" s="111"/>
      <c r="F97" s="111"/>
      <c r="G97" s="111"/>
      <c r="H97" s="111"/>
      <c r="I97" s="111"/>
    </row>
    <row r="98" spans="1:9" ht="15.75">
      <c r="A98" s="112" t="s">
        <v>60</v>
      </c>
      <c r="B98" s="112"/>
      <c r="C98" s="112"/>
      <c r="D98" s="112"/>
      <c r="E98" s="112"/>
      <c r="F98" s="112"/>
      <c r="G98" s="112"/>
      <c r="H98" s="112"/>
      <c r="I98" s="112"/>
    </row>
    <row r="99" spans="1:9" ht="15.75" customHeight="1">
      <c r="A99" s="11"/>
    </row>
    <row r="100" spans="1:9" ht="15.75" customHeight="1">
      <c r="A100" s="113" t="s">
        <v>9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ht="15.75" customHeight="1">
      <c r="A101" s="4"/>
    </row>
    <row r="102" spans="1:9" ht="15.75">
      <c r="B102" s="53" t="s">
        <v>10</v>
      </c>
      <c r="C102" s="114" t="s">
        <v>133</v>
      </c>
      <c r="D102" s="114"/>
      <c r="E102" s="114"/>
      <c r="F102" s="58"/>
      <c r="I102" s="51"/>
    </row>
    <row r="103" spans="1:9" ht="15.75" customHeight="1">
      <c r="A103" s="52"/>
      <c r="C103" s="110" t="s">
        <v>11</v>
      </c>
      <c r="D103" s="110"/>
      <c r="E103" s="110"/>
      <c r="F103" s="25"/>
      <c r="I103" s="50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53" t="s">
        <v>13</v>
      </c>
      <c r="C105" s="115"/>
      <c r="D105" s="115"/>
      <c r="E105" s="115"/>
      <c r="F105" s="59"/>
      <c r="I105" s="51"/>
    </row>
    <row r="106" spans="1:9" ht="15.75" customHeight="1">
      <c r="A106" s="52"/>
      <c r="C106" s="104" t="s">
        <v>11</v>
      </c>
      <c r="D106" s="104"/>
      <c r="E106" s="104"/>
      <c r="F106" s="52"/>
      <c r="I106" s="50" t="s">
        <v>12</v>
      </c>
    </row>
    <row r="107" spans="1:9" ht="15.75">
      <c r="A107" s="4" t="s">
        <v>14</v>
      </c>
    </row>
    <row r="108" spans="1:9" ht="15.75" customHeight="1">
      <c r="A108" s="102" t="s">
        <v>15</v>
      </c>
      <c r="B108" s="102"/>
      <c r="C108" s="102"/>
      <c r="D108" s="102"/>
      <c r="E108" s="102"/>
      <c r="F108" s="102"/>
      <c r="G108" s="102"/>
      <c r="H108" s="102"/>
      <c r="I108" s="102"/>
    </row>
    <row r="109" spans="1:9" ht="45" customHeight="1">
      <c r="A109" s="103" t="s">
        <v>16</v>
      </c>
      <c r="B109" s="103"/>
      <c r="C109" s="103"/>
      <c r="D109" s="103"/>
      <c r="E109" s="103"/>
      <c r="F109" s="103"/>
      <c r="G109" s="103"/>
      <c r="H109" s="103"/>
      <c r="I109" s="103"/>
    </row>
    <row r="110" spans="1:9" ht="30" customHeight="1">
      <c r="A110" s="103" t="s">
        <v>17</v>
      </c>
      <c r="B110" s="103"/>
      <c r="C110" s="103"/>
      <c r="D110" s="103"/>
      <c r="E110" s="103"/>
      <c r="F110" s="103"/>
      <c r="G110" s="103"/>
      <c r="H110" s="103"/>
      <c r="I110" s="103"/>
    </row>
    <row r="111" spans="1:9" ht="30" customHeight="1">
      <c r="A111" s="103" t="s">
        <v>21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15" customHeight="1">
      <c r="A112" s="103" t="s">
        <v>20</v>
      </c>
      <c r="B112" s="103"/>
      <c r="C112" s="103"/>
      <c r="D112" s="103"/>
      <c r="E112" s="103"/>
      <c r="F112" s="103"/>
      <c r="G112" s="103"/>
      <c r="H112" s="103"/>
      <c r="I112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6:I46"/>
    <mergeCell ref="A57:I57"/>
    <mergeCell ref="A92:I92"/>
    <mergeCell ref="B93:G93"/>
    <mergeCell ref="B94:G94"/>
    <mergeCell ref="A96:I96"/>
    <mergeCell ref="A97:I97"/>
    <mergeCell ref="A86:I86"/>
    <mergeCell ref="A91:I91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topLeftCell="A45" workbookViewId="0">
      <selection activeCell="B93" sqref="B93:G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145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171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43190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31.5" hidden="1" customHeight="1">
      <c r="A31" s="30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(F44/7.5*1.5)*G44</f>
        <v>293.23079999999999</v>
      </c>
      <c r="J44" s="24"/>
      <c r="L44" s="19"/>
      <c r="M44" s="20"/>
      <c r="N44" s="21"/>
    </row>
    <row r="45" spans="1:14" ht="15.75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(F45/7.5*1.5)*G45</f>
        <v>143.64000000000001</v>
      </c>
      <c r="J45" s="24"/>
      <c r="L45" s="19"/>
      <c r="M45" s="20"/>
      <c r="N45" s="21"/>
    </row>
    <row r="46" spans="1:14" ht="15" hidden="1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134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customHeight="1">
      <c r="A59" s="30">
        <v>15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G59*0.604</f>
        <v>934.55711999999994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16</v>
      </c>
      <c r="B62" s="14" t="s">
        <v>121</v>
      </c>
      <c r="C62" s="16" t="s">
        <v>25</v>
      </c>
      <c r="D62" s="81" t="s">
        <v>30</v>
      </c>
      <c r="E62" s="83">
        <v>200</v>
      </c>
      <c r="F62" s="84">
        <f>E62*12</f>
        <v>2400</v>
      </c>
      <c r="G62" s="85">
        <v>1.2</v>
      </c>
      <c r="H62" s="86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/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0</f>
        <v>0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hidden="1" customHeight="1">
      <c r="A75" s="30">
        <v>17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G75*0.4</f>
        <v>200.64800000000002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135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17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18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I16+I17+I18+I20+I21+I24+I27+I28+I40+I41+I42+I43+I44+I45+I59+I62+I83+I84</f>
        <v>59322.490221999993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198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9">G87*F87/1000</f>
        <v>40.662599999999998</v>
      </c>
      <c r="I87" s="13">
        <f>G87*61</f>
        <v>3388.5499999999997</v>
      </c>
    </row>
    <row r="88" spans="1:9" ht="15.75" customHeight="1">
      <c r="A88" s="30"/>
      <c r="B88" s="40" t="s">
        <v>51</v>
      </c>
      <c r="C88" s="36"/>
      <c r="D88" s="43"/>
      <c r="E88" s="36">
        <v>1</v>
      </c>
      <c r="F88" s="36"/>
      <c r="G88" s="36"/>
      <c r="H88" s="36"/>
      <c r="I88" s="32">
        <v>0</v>
      </c>
    </row>
    <row r="89" spans="1:9" ht="15.75" customHeight="1">
      <c r="A89" s="30"/>
      <c r="B89" s="42" t="s">
        <v>78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160</v>
      </c>
      <c r="C90" s="33"/>
      <c r="D90" s="33"/>
      <c r="E90" s="33"/>
      <c r="F90" s="33"/>
      <c r="G90" s="33"/>
      <c r="H90" s="33"/>
      <c r="I90" s="39">
        <f>I85+I88</f>
        <v>59322.490221999993</v>
      </c>
    </row>
    <row r="91" spans="1:9" ht="15.75" customHeight="1">
      <c r="A91" s="119" t="s">
        <v>199</v>
      </c>
      <c r="B91" s="120"/>
      <c r="C91" s="120"/>
      <c r="D91" s="120"/>
      <c r="E91" s="120"/>
      <c r="F91" s="120"/>
      <c r="G91" s="120"/>
      <c r="H91" s="120"/>
      <c r="I91" s="120"/>
    </row>
    <row r="92" spans="1:9" ht="15.75" customHeight="1">
      <c r="A92" s="108" t="s">
        <v>213</v>
      </c>
      <c r="B92" s="108"/>
      <c r="C92" s="108"/>
      <c r="D92" s="108"/>
      <c r="E92" s="108"/>
      <c r="F92" s="108"/>
      <c r="G92" s="108"/>
      <c r="H92" s="108"/>
      <c r="I92" s="108"/>
    </row>
    <row r="93" spans="1:9" ht="15.75">
      <c r="A93" s="56"/>
      <c r="B93" s="109" t="s">
        <v>214</v>
      </c>
      <c r="C93" s="109"/>
      <c r="D93" s="109"/>
      <c r="E93" s="109"/>
      <c r="F93" s="109"/>
      <c r="G93" s="109"/>
      <c r="H93" s="60"/>
      <c r="I93" s="3"/>
    </row>
    <row r="94" spans="1:9" ht="15.75" customHeight="1">
      <c r="A94" s="52"/>
      <c r="B94" s="110" t="s">
        <v>6</v>
      </c>
      <c r="C94" s="110"/>
      <c r="D94" s="110"/>
      <c r="E94" s="110"/>
      <c r="F94" s="110"/>
      <c r="G94" s="110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11" t="s">
        <v>7</v>
      </c>
      <c r="B96" s="111"/>
      <c r="C96" s="111"/>
      <c r="D96" s="111"/>
      <c r="E96" s="111"/>
      <c r="F96" s="111"/>
      <c r="G96" s="111"/>
      <c r="H96" s="111"/>
      <c r="I96" s="111"/>
    </row>
    <row r="97" spans="1:9" ht="15.75" customHeight="1">
      <c r="A97" s="111" t="s">
        <v>8</v>
      </c>
      <c r="B97" s="111"/>
      <c r="C97" s="111"/>
      <c r="D97" s="111"/>
      <c r="E97" s="111"/>
      <c r="F97" s="111"/>
      <c r="G97" s="111"/>
      <c r="H97" s="111"/>
      <c r="I97" s="111"/>
    </row>
    <row r="98" spans="1:9" ht="15.75">
      <c r="A98" s="112" t="s">
        <v>60</v>
      </c>
      <c r="B98" s="112"/>
      <c r="C98" s="112"/>
      <c r="D98" s="112"/>
      <c r="E98" s="112"/>
      <c r="F98" s="112"/>
      <c r="G98" s="112"/>
      <c r="H98" s="112"/>
      <c r="I98" s="112"/>
    </row>
    <row r="99" spans="1:9" ht="15.75" customHeight="1">
      <c r="A99" s="11"/>
    </row>
    <row r="100" spans="1:9" ht="15.75" customHeight="1">
      <c r="A100" s="113" t="s">
        <v>9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ht="15.75" customHeight="1">
      <c r="A101" s="4"/>
    </row>
    <row r="102" spans="1:9" ht="15.75">
      <c r="B102" s="53" t="s">
        <v>10</v>
      </c>
      <c r="C102" s="114" t="s">
        <v>133</v>
      </c>
      <c r="D102" s="114"/>
      <c r="E102" s="114"/>
      <c r="F102" s="58"/>
      <c r="I102" s="51"/>
    </row>
    <row r="103" spans="1:9" ht="15.75" customHeight="1">
      <c r="A103" s="52"/>
      <c r="C103" s="110" t="s">
        <v>11</v>
      </c>
      <c r="D103" s="110"/>
      <c r="E103" s="110"/>
      <c r="F103" s="25"/>
      <c r="I103" s="50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53" t="s">
        <v>13</v>
      </c>
      <c r="C105" s="115"/>
      <c r="D105" s="115"/>
      <c r="E105" s="115"/>
      <c r="F105" s="59"/>
      <c r="I105" s="51"/>
    </row>
    <row r="106" spans="1:9" ht="15.75" customHeight="1">
      <c r="A106" s="52"/>
      <c r="C106" s="104" t="s">
        <v>11</v>
      </c>
      <c r="D106" s="104"/>
      <c r="E106" s="104"/>
      <c r="F106" s="52"/>
      <c r="I106" s="50" t="s">
        <v>12</v>
      </c>
    </row>
    <row r="107" spans="1:9" ht="15.75">
      <c r="A107" s="4" t="s">
        <v>14</v>
      </c>
    </row>
    <row r="108" spans="1:9" ht="15.75" customHeight="1">
      <c r="A108" s="102" t="s">
        <v>15</v>
      </c>
      <c r="B108" s="102"/>
      <c r="C108" s="102"/>
      <c r="D108" s="102"/>
      <c r="E108" s="102"/>
      <c r="F108" s="102"/>
      <c r="G108" s="102"/>
      <c r="H108" s="102"/>
      <c r="I108" s="102"/>
    </row>
    <row r="109" spans="1:9" ht="45" customHeight="1">
      <c r="A109" s="103" t="s">
        <v>16</v>
      </c>
      <c r="B109" s="103"/>
      <c r="C109" s="103"/>
      <c r="D109" s="103"/>
      <c r="E109" s="103"/>
      <c r="F109" s="103"/>
      <c r="G109" s="103"/>
      <c r="H109" s="103"/>
      <c r="I109" s="103"/>
    </row>
    <row r="110" spans="1:9" ht="30" customHeight="1">
      <c r="A110" s="103" t="s">
        <v>17</v>
      </c>
      <c r="B110" s="103"/>
      <c r="C110" s="103"/>
      <c r="D110" s="103"/>
      <c r="E110" s="103"/>
      <c r="F110" s="103"/>
      <c r="G110" s="103"/>
      <c r="H110" s="103"/>
      <c r="I110" s="103"/>
    </row>
    <row r="111" spans="1:9" ht="30" customHeight="1">
      <c r="A111" s="103" t="s">
        <v>21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15" customHeight="1">
      <c r="A112" s="103" t="s">
        <v>20</v>
      </c>
      <c r="B112" s="103"/>
      <c r="C112" s="103"/>
      <c r="D112" s="103"/>
      <c r="E112" s="103"/>
      <c r="F112" s="103"/>
      <c r="G112" s="103"/>
      <c r="H112" s="103"/>
      <c r="I112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6:I46"/>
    <mergeCell ref="A57:I57"/>
    <mergeCell ref="A92:I92"/>
    <mergeCell ref="B93:G93"/>
    <mergeCell ref="B94:G94"/>
    <mergeCell ref="A96:I96"/>
    <mergeCell ref="A97:I97"/>
    <mergeCell ref="A86:I86"/>
    <mergeCell ref="A91:I91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0"/>
  <sheetViews>
    <sheetView topLeftCell="A56" workbookViewId="0">
      <selection activeCell="B101" sqref="B101: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146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172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43220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hidden="1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31.5" hidden="1" customHeight="1">
      <c r="A31" s="30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3" si="4">F40/6*G40</f>
        <v>1527.22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>F44/7.5*1.5*G44</f>
        <v>293.23079999999999</v>
      </c>
      <c r="J44" s="24"/>
      <c r="L44" s="19"/>
      <c r="M44" s="20"/>
      <c r="N44" s="21"/>
    </row>
    <row r="45" spans="1:14" ht="15.75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>F45/7.5*1.5*G45</f>
        <v>143.64000000000001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15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customHeight="1">
      <c r="A56" s="30">
        <v>15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customHeight="1">
      <c r="A58" s="30"/>
      <c r="B58" s="54" t="s">
        <v>44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120</v>
      </c>
      <c r="C59" s="16" t="s">
        <v>52</v>
      </c>
      <c r="D59" s="14" t="s">
        <v>53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17</v>
      </c>
      <c r="B60" s="14" t="s">
        <v>121</v>
      </c>
      <c r="C60" s="16" t="s">
        <v>25</v>
      </c>
      <c r="D60" s="14" t="s">
        <v>30</v>
      </c>
      <c r="E60" s="18">
        <v>286.8</v>
      </c>
      <c r="F60" s="13">
        <f>E60*12</f>
        <v>3441.6000000000004</v>
      </c>
      <c r="G60" s="13">
        <v>1.2</v>
      </c>
      <c r="H60" s="13">
        <f>F60*G60/1000</f>
        <v>4.1299200000000003</v>
      </c>
      <c r="I60" s="13">
        <f>2400/12*G60</f>
        <v>240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4" t="s">
        <v>128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129</v>
      </c>
      <c r="C62" s="16" t="s">
        <v>106</v>
      </c>
      <c r="D62" s="14" t="s">
        <v>53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04"/>
      <c r="S62" s="104"/>
      <c r="T62" s="104"/>
      <c r="U62" s="104"/>
    </row>
    <row r="63" spans="1:22" ht="15.75" hidden="1" customHeight="1">
      <c r="A63" s="30"/>
      <c r="B63" s="54" t="s">
        <v>45</v>
      </c>
      <c r="C63" s="16"/>
      <c r="D63" s="14"/>
      <c r="E63" s="18"/>
      <c r="F63" s="13"/>
      <c r="G63" s="13"/>
      <c r="H63" s="13" t="s">
        <v>140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/>
      <c r="B64" s="87" t="s">
        <v>45</v>
      </c>
      <c r="C64" s="16"/>
      <c r="D64" s="14"/>
      <c r="E64" s="18"/>
      <c r="F64" s="13"/>
      <c r="G64" s="13"/>
      <c r="H64" s="13"/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6.5" customHeight="1">
      <c r="A65" s="30">
        <v>18</v>
      </c>
      <c r="B65" s="14" t="s">
        <v>46</v>
      </c>
      <c r="C65" s="16" t="s">
        <v>106</v>
      </c>
      <c r="D65" s="14" t="s">
        <v>66</v>
      </c>
      <c r="E65" s="18">
        <v>10</v>
      </c>
      <c r="F65" s="13">
        <v>10</v>
      </c>
      <c r="G65" s="13">
        <v>222.4</v>
      </c>
      <c r="H65" s="13">
        <f t="shared" ref="H65:H78" si="7">SUM(F65*G65/1000)</f>
        <v>2.2240000000000002</v>
      </c>
      <c r="I65" s="13">
        <f>G65*1</f>
        <v>222.4</v>
      </c>
    </row>
    <row r="66" spans="1:9" ht="17.25" hidden="1" customHeight="1">
      <c r="A66" s="30"/>
      <c r="B66" s="14" t="s">
        <v>47</v>
      </c>
      <c r="C66" s="16" t="s">
        <v>106</v>
      </c>
      <c r="D66" s="14" t="s">
        <v>66</v>
      </c>
      <c r="E66" s="18">
        <v>5</v>
      </c>
      <c r="F66" s="13">
        <v>5</v>
      </c>
      <c r="G66" s="13">
        <v>76.25</v>
      </c>
      <c r="H66" s="13">
        <f t="shared" si="7"/>
        <v>0.38124999999999998</v>
      </c>
      <c r="I66" s="13">
        <v>0</v>
      </c>
    </row>
    <row r="67" spans="1:9" ht="17.25" hidden="1" customHeight="1">
      <c r="A67" s="30"/>
      <c r="B67" s="14" t="s">
        <v>48</v>
      </c>
      <c r="C67" s="16" t="s">
        <v>108</v>
      </c>
      <c r="D67" s="14" t="s">
        <v>53</v>
      </c>
      <c r="E67" s="18">
        <v>19138</v>
      </c>
      <c r="F67" s="13">
        <f>SUM(E67/100)</f>
        <v>191.38</v>
      </c>
      <c r="G67" s="13">
        <v>212.15</v>
      </c>
      <c r="H67" s="13">
        <f t="shared" si="7"/>
        <v>40.601267</v>
      </c>
      <c r="I67" s="13">
        <f>F67*G67</f>
        <v>40601.267</v>
      </c>
    </row>
    <row r="68" spans="1:9" ht="18.75" hidden="1" customHeight="1">
      <c r="A68" s="30"/>
      <c r="B68" s="14" t="s">
        <v>49</v>
      </c>
      <c r="C68" s="16" t="s">
        <v>109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7"/>
        <v>3.1617889800000003</v>
      </c>
      <c r="I68" s="13">
        <f t="shared" ref="I68:I72" si="8">F68*G68</f>
        <v>3161.7889800000003</v>
      </c>
    </row>
    <row r="69" spans="1:9" ht="21.75" hidden="1" customHeight="1">
      <c r="A69" s="30"/>
      <c r="B69" s="14" t="s">
        <v>50</v>
      </c>
      <c r="C69" s="16" t="s">
        <v>76</v>
      </c>
      <c r="D69" s="14" t="s">
        <v>53</v>
      </c>
      <c r="E69" s="18">
        <v>2730</v>
      </c>
      <c r="F69" s="13">
        <f>SUM(E69/100)</f>
        <v>27.3</v>
      </c>
      <c r="G69" s="13">
        <v>2074.63</v>
      </c>
      <c r="H69" s="13">
        <f t="shared" si="7"/>
        <v>56.637399000000002</v>
      </c>
      <c r="I69" s="13">
        <f t="shared" si="8"/>
        <v>56637.399000000005</v>
      </c>
    </row>
    <row r="70" spans="1:9" ht="15.75" hidden="1" customHeight="1">
      <c r="A70" s="30"/>
      <c r="B70" s="65" t="s">
        <v>110</v>
      </c>
      <c r="C70" s="16" t="s">
        <v>33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7"/>
        <v>0.58916000000000002</v>
      </c>
      <c r="I70" s="13">
        <f t="shared" si="8"/>
        <v>589.16</v>
      </c>
    </row>
    <row r="71" spans="1:9" ht="21" hidden="1" customHeight="1">
      <c r="A71" s="30"/>
      <c r="B71" s="65" t="s">
        <v>111</v>
      </c>
      <c r="C71" s="16" t="s">
        <v>33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7"/>
        <v>0.54964000000000002</v>
      </c>
      <c r="I71" s="13">
        <f t="shared" si="8"/>
        <v>549.64</v>
      </c>
    </row>
    <row r="72" spans="1:9" ht="19.5" hidden="1" customHeight="1">
      <c r="A72" s="30"/>
      <c r="B72" s="14" t="s">
        <v>56</v>
      </c>
      <c r="C72" s="16" t="s">
        <v>57</v>
      </c>
      <c r="D72" s="14" t="s">
        <v>53</v>
      </c>
      <c r="E72" s="18">
        <v>8</v>
      </c>
      <c r="F72" s="13">
        <v>8</v>
      </c>
      <c r="G72" s="13">
        <v>49.88</v>
      </c>
      <c r="H72" s="13">
        <f t="shared" si="7"/>
        <v>0.39904000000000001</v>
      </c>
      <c r="I72" s="13">
        <f t="shared" si="8"/>
        <v>399.04</v>
      </c>
    </row>
    <row r="73" spans="1:9" ht="15.75" hidden="1" customHeight="1">
      <c r="A73" s="30"/>
      <c r="B73" s="54" t="s">
        <v>71</v>
      </c>
      <c r="C73" s="16"/>
      <c r="D73" s="14"/>
      <c r="E73" s="18"/>
      <c r="F73" s="13"/>
      <c r="G73" s="13"/>
      <c r="H73" s="13" t="s">
        <v>140</v>
      </c>
      <c r="I73" s="13"/>
    </row>
    <row r="74" spans="1:9" ht="15.75" hidden="1" customHeight="1">
      <c r="A74" s="30">
        <v>22</v>
      </c>
      <c r="B74" s="14" t="s">
        <v>72</v>
      </c>
      <c r="C74" s="16" t="s">
        <v>74</v>
      </c>
      <c r="D74" s="14"/>
      <c r="E74" s="18">
        <v>4</v>
      </c>
      <c r="F74" s="13">
        <v>0.4</v>
      </c>
      <c r="G74" s="13">
        <v>501.62</v>
      </c>
      <c r="H74" s="13">
        <f t="shared" si="7"/>
        <v>0.20064800000000002</v>
      </c>
      <c r="I74" s="13">
        <f>G74*0.6</f>
        <v>300.97199999999998</v>
      </c>
    </row>
    <row r="75" spans="1:9" ht="14.25" hidden="1" customHeight="1">
      <c r="A75" s="30"/>
      <c r="B75" s="14" t="s">
        <v>73</v>
      </c>
      <c r="C75" s="16" t="s">
        <v>31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18" hidden="1" customHeight="1">
      <c r="A76" s="30"/>
      <c r="B76" s="14" t="s">
        <v>113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13.5" hidden="1" customHeight="1">
      <c r="A77" s="30"/>
      <c r="B77" s="62" t="s">
        <v>75</v>
      </c>
      <c r="C77" s="16"/>
      <c r="D77" s="14"/>
      <c r="E77" s="18"/>
      <c r="F77" s="13"/>
      <c r="G77" s="13" t="s">
        <v>140</v>
      </c>
      <c r="H77" s="13" t="s">
        <v>140</v>
      </c>
      <c r="I77" s="13"/>
    </row>
    <row r="78" spans="1:9" ht="14.25" hidden="1" customHeight="1">
      <c r="A78" s="30"/>
      <c r="B78" s="42" t="s">
        <v>124</v>
      </c>
      <c r="C78" s="16" t="s">
        <v>76</v>
      </c>
      <c r="D78" s="14"/>
      <c r="E78" s="18"/>
      <c r="F78" s="13">
        <v>0.1</v>
      </c>
      <c r="G78" s="13">
        <v>2759.44</v>
      </c>
      <c r="H78" s="13">
        <f t="shared" si="7"/>
        <v>0.27594400000000002</v>
      </c>
      <c r="I78" s="13">
        <v>0</v>
      </c>
    </row>
    <row r="79" spans="1:9" ht="19.5" hidden="1" customHeight="1">
      <c r="A79" s="30"/>
      <c r="B79" s="54" t="s">
        <v>91</v>
      </c>
      <c r="C79" s="68"/>
      <c r="D79" s="68"/>
      <c r="E79" s="68"/>
      <c r="F79" s="68"/>
      <c r="G79" s="63"/>
      <c r="H79" s="63">
        <f>SUM(H58:H78)</f>
        <v>122.31992768000001</v>
      </c>
      <c r="I79" s="63"/>
    </row>
    <row r="80" spans="1:9" ht="15.75" hidden="1" customHeight="1">
      <c r="A80" s="30"/>
      <c r="B80" s="14" t="s">
        <v>112</v>
      </c>
      <c r="C80" s="16"/>
      <c r="D80" s="14"/>
      <c r="E80" s="18"/>
      <c r="F80" s="13">
        <v>1</v>
      </c>
      <c r="G80" s="13">
        <v>13441.4</v>
      </c>
      <c r="H80" s="13">
        <f>G80*F80/1000</f>
        <v>13.4414</v>
      </c>
      <c r="I80" s="13">
        <v>0</v>
      </c>
    </row>
    <row r="81" spans="1:9" ht="15.75" customHeight="1">
      <c r="A81" s="105" t="s">
        <v>138</v>
      </c>
      <c r="B81" s="106"/>
      <c r="C81" s="106"/>
      <c r="D81" s="106"/>
      <c r="E81" s="106"/>
      <c r="F81" s="106"/>
      <c r="G81" s="106"/>
      <c r="H81" s="106"/>
      <c r="I81" s="107"/>
    </row>
    <row r="82" spans="1:9" ht="15.75" customHeight="1">
      <c r="A82" s="30">
        <v>19</v>
      </c>
      <c r="B82" s="14" t="s">
        <v>114</v>
      </c>
      <c r="C82" s="16" t="s">
        <v>54</v>
      </c>
      <c r="D82" s="57" t="s">
        <v>153</v>
      </c>
      <c r="E82" s="13">
        <v>5367.6</v>
      </c>
      <c r="F82" s="13">
        <f>SUM(E82*12)</f>
        <v>64411.200000000004</v>
      </c>
      <c r="G82" s="13">
        <v>2.1</v>
      </c>
      <c r="H82" s="13">
        <f>SUM(F82*G82/1000)</f>
        <v>135.26352000000003</v>
      </c>
      <c r="I82" s="13">
        <f>F82/12*G82</f>
        <v>11271.960000000001</v>
      </c>
    </row>
    <row r="83" spans="1:9" ht="31.5" customHeight="1">
      <c r="A83" s="30">
        <v>20</v>
      </c>
      <c r="B83" s="14" t="s">
        <v>77</v>
      </c>
      <c r="C83" s="16"/>
      <c r="D83" s="57" t="s">
        <v>153</v>
      </c>
      <c r="E83" s="18">
        <f>E82</f>
        <v>5367.6</v>
      </c>
      <c r="F83" s="13">
        <f>E83*12</f>
        <v>64411.200000000004</v>
      </c>
      <c r="G83" s="13">
        <v>1.63</v>
      </c>
      <c r="H83" s="13">
        <f>F83*G83/1000</f>
        <v>104.99025599999999</v>
      </c>
      <c r="I83" s="13">
        <f>F83/12*G83</f>
        <v>8749.1880000000001</v>
      </c>
    </row>
    <row r="84" spans="1:9" ht="15.75" customHeight="1">
      <c r="A84" s="30"/>
      <c r="B84" s="35" t="s">
        <v>79</v>
      </c>
      <c r="C84" s="62"/>
      <c r="D84" s="66"/>
      <c r="E84" s="63"/>
      <c r="F84" s="63"/>
      <c r="G84" s="63"/>
      <c r="H84" s="63">
        <f>H83</f>
        <v>104.99025599999999</v>
      </c>
      <c r="I84" s="63">
        <f>I83+I82+I65+I60+I56+I45+I44+I43+I42+I41+I40+I28+I27+I24+I21+I20+I18+I17+I16</f>
        <v>66490.733102000027</v>
      </c>
    </row>
    <row r="85" spans="1:9" ht="15.75" customHeight="1">
      <c r="A85" s="116" t="s">
        <v>59</v>
      </c>
      <c r="B85" s="117"/>
      <c r="C85" s="117"/>
      <c r="D85" s="117"/>
      <c r="E85" s="117"/>
      <c r="F85" s="117"/>
      <c r="G85" s="117"/>
      <c r="H85" s="117"/>
      <c r="I85" s="118"/>
    </row>
    <row r="86" spans="1:9" ht="15.75" customHeight="1">
      <c r="A86" s="30" t="s">
        <v>194</v>
      </c>
      <c r="B86" s="45" t="s">
        <v>122</v>
      </c>
      <c r="C86" s="61" t="s">
        <v>106</v>
      </c>
      <c r="D86" s="42"/>
      <c r="E86" s="13"/>
      <c r="F86" s="13">
        <v>732</v>
      </c>
      <c r="G86" s="13">
        <v>55.55</v>
      </c>
      <c r="H86" s="13">
        <f t="shared" ref="H86" si="9">G86*F86/1000</f>
        <v>40.662599999999998</v>
      </c>
      <c r="I86" s="13">
        <f>G86*61</f>
        <v>3388.5499999999997</v>
      </c>
    </row>
    <row r="87" spans="1:9" ht="15.75" customHeight="1">
      <c r="A87" s="30">
        <v>22</v>
      </c>
      <c r="B87" s="45" t="s">
        <v>167</v>
      </c>
      <c r="C87" s="61" t="s">
        <v>168</v>
      </c>
      <c r="D87" s="42"/>
      <c r="E87" s="13"/>
      <c r="F87" s="13"/>
      <c r="G87" s="34">
        <v>56.34</v>
      </c>
      <c r="H87" s="13"/>
      <c r="I87" s="13">
        <f>G87*1</f>
        <v>56.34</v>
      </c>
    </row>
    <row r="88" spans="1:9" ht="15.75" customHeight="1">
      <c r="A88" s="30">
        <v>23</v>
      </c>
      <c r="B88" s="45" t="s">
        <v>173</v>
      </c>
      <c r="C88" s="61" t="s">
        <v>106</v>
      </c>
      <c r="D88" s="42"/>
      <c r="E88" s="13"/>
      <c r="F88" s="13"/>
      <c r="G88" s="34">
        <v>164</v>
      </c>
      <c r="H88" s="13"/>
      <c r="I88" s="13">
        <f>G88*1</f>
        <v>164</v>
      </c>
    </row>
    <row r="89" spans="1:9" ht="15.75" customHeight="1">
      <c r="A89" s="30">
        <v>24</v>
      </c>
      <c r="B89" s="45" t="s">
        <v>174</v>
      </c>
      <c r="C89" s="61" t="s">
        <v>106</v>
      </c>
      <c r="D89" s="42"/>
      <c r="E89" s="13"/>
      <c r="F89" s="13"/>
      <c r="G89" s="34">
        <v>100</v>
      </c>
      <c r="H89" s="13"/>
      <c r="I89" s="13">
        <f>G89*2</f>
        <v>200</v>
      </c>
    </row>
    <row r="90" spans="1:9" ht="15.75" customHeight="1">
      <c r="A90" s="30">
        <v>25</v>
      </c>
      <c r="B90" s="45" t="s">
        <v>175</v>
      </c>
      <c r="C90" s="61" t="s">
        <v>106</v>
      </c>
      <c r="D90" s="42"/>
      <c r="E90" s="13"/>
      <c r="F90" s="13"/>
      <c r="G90" s="34">
        <v>70</v>
      </c>
      <c r="H90" s="13"/>
      <c r="I90" s="13">
        <f>G90*1</f>
        <v>70</v>
      </c>
    </row>
    <row r="91" spans="1:9" ht="15.75" customHeight="1">
      <c r="A91" s="30">
        <v>26</v>
      </c>
      <c r="B91" s="45" t="s">
        <v>164</v>
      </c>
      <c r="C91" s="61" t="s">
        <v>130</v>
      </c>
      <c r="D91" s="42"/>
      <c r="E91" s="13"/>
      <c r="F91" s="13"/>
      <c r="G91" s="34">
        <v>613.44000000000005</v>
      </c>
      <c r="H91" s="13"/>
      <c r="I91" s="13">
        <f>G91*1</f>
        <v>613.44000000000005</v>
      </c>
    </row>
    <row r="92" spans="1:9" ht="15.75" customHeight="1">
      <c r="A92" s="30">
        <v>27</v>
      </c>
      <c r="B92" s="46" t="s">
        <v>176</v>
      </c>
      <c r="C92" s="47" t="s">
        <v>177</v>
      </c>
      <c r="D92" s="42"/>
      <c r="E92" s="13"/>
      <c r="F92" s="13"/>
      <c r="G92" s="34">
        <v>134.12</v>
      </c>
      <c r="H92" s="13"/>
      <c r="I92" s="13">
        <f>G92*3</f>
        <v>402.36</v>
      </c>
    </row>
    <row r="93" spans="1:9" ht="15.75" customHeight="1">
      <c r="A93" s="30">
        <v>28</v>
      </c>
      <c r="B93" s="88" t="s">
        <v>178</v>
      </c>
      <c r="C93" s="89" t="s">
        <v>87</v>
      </c>
      <c r="D93" s="42"/>
      <c r="E93" s="13"/>
      <c r="F93" s="13"/>
      <c r="G93" s="90">
        <v>1213.55</v>
      </c>
      <c r="H93" s="13"/>
      <c r="I93" s="13">
        <f>G93*3.8</f>
        <v>4611.49</v>
      </c>
    </row>
    <row r="94" spans="1:9" ht="15.75" customHeight="1">
      <c r="A94" s="30">
        <v>29</v>
      </c>
      <c r="B94" s="88" t="s">
        <v>141</v>
      </c>
      <c r="C94" s="89" t="s">
        <v>87</v>
      </c>
      <c r="D94" s="42"/>
      <c r="E94" s="13"/>
      <c r="F94" s="13"/>
      <c r="G94" s="34">
        <v>809.74</v>
      </c>
      <c r="H94" s="13"/>
      <c r="I94" s="13">
        <f>G94*0.003</f>
        <v>2.4292199999999999</v>
      </c>
    </row>
    <row r="95" spans="1:9" ht="15.75" customHeight="1">
      <c r="A95" s="30">
        <v>30</v>
      </c>
      <c r="B95" s="88" t="s">
        <v>179</v>
      </c>
      <c r="C95" s="89" t="s">
        <v>40</v>
      </c>
      <c r="D95" s="42"/>
      <c r="E95" s="13"/>
      <c r="F95" s="13"/>
      <c r="G95" s="34">
        <v>5652.13</v>
      </c>
      <c r="H95" s="13"/>
      <c r="I95" s="13">
        <f>G95*0.01</f>
        <v>56.521300000000004</v>
      </c>
    </row>
    <row r="96" spans="1:9" ht="15.75" customHeight="1">
      <c r="A96" s="30"/>
      <c r="B96" s="40" t="s">
        <v>51</v>
      </c>
      <c r="C96" s="36"/>
      <c r="D96" s="43"/>
      <c r="E96" s="36">
        <v>1</v>
      </c>
      <c r="F96" s="36"/>
      <c r="G96" s="36"/>
      <c r="H96" s="36"/>
      <c r="I96" s="32">
        <f>SUM(I87:I95)</f>
        <v>6176.5805200000004</v>
      </c>
    </row>
    <row r="97" spans="1:9" ht="15.75" customHeight="1">
      <c r="A97" s="30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4"/>
      <c r="B98" s="41" t="s">
        <v>160</v>
      </c>
      <c r="C98" s="33"/>
      <c r="D98" s="33"/>
      <c r="E98" s="33"/>
      <c r="F98" s="33"/>
      <c r="G98" s="33"/>
      <c r="H98" s="33"/>
      <c r="I98" s="39">
        <f>I84+I96</f>
        <v>72667.313622000031</v>
      </c>
    </row>
    <row r="99" spans="1:9" ht="15.75" customHeight="1">
      <c r="A99" s="119" t="s">
        <v>195</v>
      </c>
      <c r="B99" s="120"/>
      <c r="C99" s="120"/>
      <c r="D99" s="120"/>
      <c r="E99" s="120"/>
      <c r="F99" s="120"/>
      <c r="G99" s="120"/>
      <c r="H99" s="120"/>
      <c r="I99" s="120"/>
    </row>
    <row r="100" spans="1:9" ht="15.75" customHeight="1">
      <c r="A100" s="108" t="s">
        <v>196</v>
      </c>
      <c r="B100" s="108"/>
      <c r="C100" s="108"/>
      <c r="D100" s="108"/>
      <c r="E100" s="108"/>
      <c r="F100" s="108"/>
      <c r="G100" s="108"/>
      <c r="H100" s="108"/>
      <c r="I100" s="108"/>
    </row>
    <row r="101" spans="1:9" ht="15.75">
      <c r="A101" s="56"/>
      <c r="B101" s="109" t="s">
        <v>197</v>
      </c>
      <c r="C101" s="109"/>
      <c r="D101" s="109"/>
      <c r="E101" s="109"/>
      <c r="F101" s="109"/>
      <c r="G101" s="109"/>
      <c r="H101" s="60"/>
      <c r="I101" s="3"/>
    </row>
    <row r="102" spans="1:9" ht="15.75" customHeight="1">
      <c r="A102" s="52"/>
      <c r="B102" s="110" t="s">
        <v>6</v>
      </c>
      <c r="C102" s="110"/>
      <c r="D102" s="110"/>
      <c r="E102" s="110"/>
      <c r="F102" s="110"/>
      <c r="G102" s="110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11" t="s">
        <v>7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15.75" customHeight="1">
      <c r="A105" s="111" t="s">
        <v>8</v>
      </c>
      <c r="B105" s="111"/>
      <c r="C105" s="111"/>
      <c r="D105" s="111"/>
      <c r="E105" s="111"/>
      <c r="F105" s="111"/>
      <c r="G105" s="111"/>
      <c r="H105" s="111"/>
      <c r="I105" s="111"/>
    </row>
    <row r="106" spans="1:9" ht="15.75">
      <c r="A106" s="112" t="s">
        <v>60</v>
      </c>
      <c r="B106" s="112"/>
      <c r="C106" s="112"/>
      <c r="D106" s="112"/>
      <c r="E106" s="112"/>
      <c r="F106" s="112"/>
      <c r="G106" s="112"/>
      <c r="H106" s="112"/>
      <c r="I106" s="112"/>
    </row>
    <row r="107" spans="1:9" ht="15.75" customHeight="1">
      <c r="A107" s="11"/>
    </row>
    <row r="108" spans="1:9" ht="15.75" customHeight="1">
      <c r="A108" s="113" t="s">
        <v>9</v>
      </c>
      <c r="B108" s="113"/>
      <c r="C108" s="113"/>
      <c r="D108" s="113"/>
      <c r="E108" s="113"/>
      <c r="F108" s="113"/>
      <c r="G108" s="113"/>
      <c r="H108" s="113"/>
      <c r="I108" s="113"/>
    </row>
    <row r="109" spans="1:9" ht="15.75" customHeight="1">
      <c r="A109" s="4"/>
    </row>
    <row r="110" spans="1:9" ht="15.75">
      <c r="B110" s="53" t="s">
        <v>10</v>
      </c>
      <c r="C110" s="114" t="s">
        <v>133</v>
      </c>
      <c r="D110" s="114"/>
      <c r="E110" s="114"/>
      <c r="F110" s="58"/>
      <c r="I110" s="51"/>
    </row>
    <row r="111" spans="1:9" ht="15.75" customHeight="1">
      <c r="A111" s="52"/>
      <c r="C111" s="110" t="s">
        <v>11</v>
      </c>
      <c r="D111" s="110"/>
      <c r="E111" s="110"/>
      <c r="F111" s="25"/>
      <c r="I111" s="50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 customHeight="1">
      <c r="B113" s="53" t="s">
        <v>13</v>
      </c>
      <c r="C113" s="115"/>
      <c r="D113" s="115"/>
      <c r="E113" s="115"/>
      <c r="F113" s="59"/>
      <c r="I113" s="51"/>
    </row>
    <row r="114" spans="1:9" ht="15.75" customHeight="1">
      <c r="A114" s="52"/>
      <c r="C114" s="104" t="s">
        <v>11</v>
      </c>
      <c r="D114" s="104"/>
      <c r="E114" s="104"/>
      <c r="F114" s="52"/>
      <c r="I114" s="50" t="s">
        <v>12</v>
      </c>
    </row>
    <row r="115" spans="1:9" ht="15.75">
      <c r="A115" s="4" t="s">
        <v>14</v>
      </c>
    </row>
    <row r="116" spans="1:9" ht="15.75" customHeight="1">
      <c r="A116" s="102" t="s">
        <v>15</v>
      </c>
      <c r="B116" s="102"/>
      <c r="C116" s="102"/>
      <c r="D116" s="102"/>
      <c r="E116" s="102"/>
      <c r="F116" s="102"/>
      <c r="G116" s="102"/>
      <c r="H116" s="102"/>
      <c r="I116" s="102"/>
    </row>
    <row r="117" spans="1:9" ht="45" customHeight="1">
      <c r="A117" s="103" t="s">
        <v>16</v>
      </c>
      <c r="B117" s="103"/>
      <c r="C117" s="103"/>
      <c r="D117" s="103"/>
      <c r="E117" s="103"/>
      <c r="F117" s="103"/>
      <c r="G117" s="103"/>
      <c r="H117" s="103"/>
      <c r="I117" s="103"/>
    </row>
    <row r="118" spans="1:9" ht="30" customHeight="1">
      <c r="A118" s="103" t="s">
        <v>17</v>
      </c>
      <c r="B118" s="103"/>
      <c r="C118" s="103"/>
      <c r="D118" s="103"/>
      <c r="E118" s="103"/>
      <c r="F118" s="103"/>
      <c r="G118" s="103"/>
      <c r="H118" s="103"/>
      <c r="I118" s="103"/>
    </row>
    <row r="119" spans="1:9" ht="36" customHeight="1">
      <c r="A119" s="103" t="s">
        <v>21</v>
      </c>
      <c r="B119" s="103"/>
      <c r="C119" s="103"/>
      <c r="D119" s="103"/>
      <c r="E119" s="103"/>
      <c r="F119" s="103"/>
      <c r="G119" s="103"/>
      <c r="H119" s="103"/>
      <c r="I119" s="103"/>
    </row>
    <row r="120" spans="1:9" ht="15" customHeight="1">
      <c r="A120" s="103" t="s">
        <v>20</v>
      </c>
      <c r="B120" s="103"/>
      <c r="C120" s="103"/>
      <c r="D120" s="103"/>
      <c r="E120" s="103"/>
      <c r="F120" s="103"/>
      <c r="G120" s="103"/>
      <c r="H120" s="103"/>
      <c r="I120" s="103"/>
    </row>
  </sheetData>
  <autoFilter ref="I12:I57"/>
  <mergeCells count="30">
    <mergeCell ref="R62:U62"/>
    <mergeCell ref="A81:I81"/>
    <mergeCell ref="A3:I3"/>
    <mergeCell ref="A4:I4"/>
    <mergeCell ref="A5:I5"/>
    <mergeCell ref="A8:I8"/>
    <mergeCell ref="A10:I10"/>
    <mergeCell ref="A14:I14"/>
    <mergeCell ref="A106:I106"/>
    <mergeCell ref="A15:I15"/>
    <mergeCell ref="A29:I29"/>
    <mergeCell ref="A46:I46"/>
    <mergeCell ref="A57:I57"/>
    <mergeCell ref="A100:I100"/>
    <mergeCell ref="B101:G101"/>
    <mergeCell ref="B102:G102"/>
    <mergeCell ref="A104:I104"/>
    <mergeCell ref="A105:I105"/>
    <mergeCell ref="A85:I85"/>
    <mergeCell ref="A99:I99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0"/>
  <sheetViews>
    <sheetView topLeftCell="A85" workbookViewId="0">
      <selection activeCell="I107" sqref="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147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180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43251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customHeight="1">
      <c r="A19" s="30">
        <v>4</v>
      </c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f>F19*G19</f>
        <v>653.4144</v>
      </c>
      <c r="J19" s="23"/>
      <c r="K19" s="8"/>
      <c r="L19" s="8"/>
      <c r="M19" s="8"/>
    </row>
    <row r="20" spans="1:13" ht="15.75" customHeight="1">
      <c r="A20" s="30">
        <v>5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6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customHeight="1">
      <c r="A22" s="30">
        <v>7</v>
      </c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f>F22*G22</f>
        <v>1693.6453999999999</v>
      </c>
      <c r="J22" s="23"/>
      <c r="K22" s="8"/>
      <c r="L22" s="8"/>
      <c r="M22" s="8"/>
    </row>
    <row r="23" spans="1:13" ht="15.75" customHeight="1">
      <c r="A23" s="30">
        <v>8</v>
      </c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f>F23*G23</f>
        <v>25.688199999999998</v>
      </c>
      <c r="J23" s="23"/>
      <c r="K23" s="8"/>
      <c r="L23" s="8"/>
      <c r="M23" s="8"/>
    </row>
    <row r="24" spans="1:13" ht="15.75" customHeight="1">
      <c r="A24" s="30">
        <v>9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customHeight="1">
      <c r="A25" s="30">
        <v>10</v>
      </c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f>F25*G25</f>
        <v>88.536000000000001</v>
      </c>
      <c r="J25" s="23"/>
      <c r="K25" s="8"/>
      <c r="L25" s="8"/>
      <c r="M25" s="8"/>
    </row>
    <row r="26" spans="1:13" ht="15.75" customHeight="1">
      <c r="A26" s="30">
        <v>11</v>
      </c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f>F26*G26</f>
        <v>51.8688</v>
      </c>
      <c r="J26" s="23"/>
      <c r="K26" s="8"/>
      <c r="L26" s="8"/>
      <c r="M26" s="8"/>
    </row>
    <row r="27" spans="1:13" ht="15.75" customHeight="1">
      <c r="A27" s="30">
        <v>12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13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87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14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15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customHeight="1">
      <c r="A33" s="30">
        <v>16</v>
      </c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17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18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87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customHeight="1">
      <c r="A47" s="30">
        <v>19</v>
      </c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f t="shared" ref="I47:I50" si="6">F47/2*G47</f>
        <v>890.47107800000015</v>
      </c>
      <c r="J47" s="24"/>
      <c r="L47" s="19"/>
      <c r="M47" s="20"/>
      <c r="N47" s="21"/>
    </row>
    <row r="48" spans="1:14" ht="15.75" customHeight="1">
      <c r="A48" s="30">
        <v>20</v>
      </c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f t="shared" si="6"/>
        <v>30.132960000000001</v>
      </c>
      <c r="J48" s="24"/>
      <c r="L48" s="19"/>
      <c r="M48" s="20"/>
      <c r="N48" s="21"/>
    </row>
    <row r="49" spans="1:22" ht="15.75" customHeight="1">
      <c r="A49" s="30">
        <v>21</v>
      </c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f t="shared" si="6"/>
        <v>531.83515439999996</v>
      </c>
      <c r="J49" s="24"/>
      <c r="L49" s="19"/>
      <c r="M49" s="20"/>
      <c r="N49" s="21"/>
    </row>
    <row r="50" spans="1:22" ht="15.75" customHeight="1">
      <c r="A50" s="30">
        <v>22</v>
      </c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f t="shared" si="6"/>
        <v>2384.6061</v>
      </c>
      <c r="J50" s="24"/>
      <c r="L50" s="19"/>
      <c r="M50" s="20"/>
      <c r="N50" s="21"/>
    </row>
    <row r="51" spans="1:22" ht="15.75" customHeight="1">
      <c r="A51" s="30">
        <v>23</v>
      </c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f>F51/2*G51</f>
        <v>103.674159</v>
      </c>
      <c r="J51" s="24"/>
      <c r="L51" s="19"/>
      <c r="M51" s="20"/>
      <c r="N51" s="21"/>
    </row>
    <row r="52" spans="1:22" ht="15.75" customHeight="1">
      <c r="A52" s="30">
        <v>24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41.25" customHeight="1">
      <c r="A53" s="30">
        <v>25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3.75" customHeight="1">
      <c r="A54" s="30">
        <v>26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7.25" customHeight="1">
      <c r="A55" s="30">
        <v>27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31.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87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18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87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28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f>E62*12</f>
        <v>3441.6000000000004</v>
      </c>
      <c r="G62" s="13">
        <v>1.2</v>
      </c>
      <c r="H62" s="13">
        <f>F62*G62/1000</f>
        <v>4.1299200000000003</v>
      </c>
      <c r="I62" s="13">
        <f>2400/12*G62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87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customHeight="1">
      <c r="A65" s="30"/>
      <c r="B65" s="87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/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0</f>
        <v>0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customHeight="1">
      <c r="A68" s="30">
        <v>29</v>
      </c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5.75" customHeight="1">
      <c r="A69" s="30">
        <v>30</v>
      </c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5.75" customHeight="1">
      <c r="A70" s="30">
        <v>31</v>
      </c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5.75" customHeight="1">
      <c r="A71" s="30">
        <v>32</v>
      </c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.75" customHeight="1">
      <c r="A72" s="30">
        <v>33</v>
      </c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6.5" customHeight="1">
      <c r="A74" s="30"/>
      <c r="B74" s="87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8" customHeight="1">
      <c r="A75" s="30">
        <v>34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G75*0.2</f>
        <v>100.32400000000001</v>
      </c>
    </row>
    <row r="76" spans="1:21" ht="22.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28.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27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29.2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21" hidden="1" customHeight="1">
      <c r="A80" s="30"/>
      <c r="B80" s="87" t="s">
        <v>91</v>
      </c>
      <c r="C80" s="68"/>
      <c r="D80" s="68"/>
      <c r="E80" s="68"/>
      <c r="F80" s="68"/>
      <c r="G80" s="63"/>
      <c r="H80" s="63">
        <f>SUM(H59:H79)</f>
        <v>128.44715648000002</v>
      </c>
      <c r="I80" s="63"/>
    </row>
    <row r="81" spans="1:9" ht="16.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15090</v>
      </c>
      <c r="H81" s="13">
        <f>G81*F81/1000</f>
        <v>15.09</v>
      </c>
      <c r="I81" s="13">
        <f>G81*1</f>
        <v>15090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35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36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I84+I83+I75+I72+I71+I70+I69+I68+I62+I55+I54+I53+I52+I51+I50+I49+I48+I47+I35+I34+I33+I32+I31+I28+I27+I26+I25+I24+I23+I22+I21+I20+I19+I18+I17+I16</f>
        <v>166584.18075562225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192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10">G87*F87/1000</f>
        <v>40.662599999999998</v>
      </c>
      <c r="I87" s="13">
        <f>G87*61</f>
        <v>3388.5499999999997</v>
      </c>
    </row>
    <row r="88" spans="1:9" ht="15.75" customHeight="1">
      <c r="A88" s="30">
        <v>38</v>
      </c>
      <c r="B88" s="45" t="s">
        <v>80</v>
      </c>
      <c r="C88" s="61" t="s">
        <v>106</v>
      </c>
      <c r="D88" s="42"/>
      <c r="E88" s="13"/>
      <c r="F88" s="13">
        <v>3</v>
      </c>
      <c r="G88" s="13">
        <v>197.48</v>
      </c>
      <c r="H88" s="67">
        <f>G88*F88/1000</f>
        <v>0.59243999999999997</v>
      </c>
      <c r="I88" s="13">
        <f>G88</f>
        <v>197.48</v>
      </c>
    </row>
    <row r="89" spans="1:9" ht="31.5" customHeight="1">
      <c r="A89" s="30">
        <v>39</v>
      </c>
      <c r="B89" s="46" t="s">
        <v>181</v>
      </c>
      <c r="C89" s="47" t="s">
        <v>106</v>
      </c>
      <c r="D89" s="42"/>
      <c r="E89" s="13"/>
      <c r="F89" s="13">
        <v>2.8</v>
      </c>
      <c r="G89" s="34">
        <v>86.69</v>
      </c>
      <c r="H89" s="67">
        <f t="shared" ref="H89" si="11">G89*F89/1000</f>
        <v>0.24273199999999998</v>
      </c>
      <c r="I89" s="13">
        <f>G89*1</f>
        <v>86.69</v>
      </c>
    </row>
    <row r="90" spans="1:9" ht="30" customHeight="1">
      <c r="A90" s="30">
        <v>40</v>
      </c>
      <c r="B90" s="46" t="s">
        <v>182</v>
      </c>
      <c r="C90" s="47" t="s">
        <v>106</v>
      </c>
      <c r="D90" s="42"/>
      <c r="E90" s="13"/>
      <c r="F90" s="13"/>
      <c r="G90" s="34">
        <v>2388.9</v>
      </c>
      <c r="H90" s="67"/>
      <c r="I90" s="13">
        <f>G90*1</f>
        <v>2388.9</v>
      </c>
    </row>
    <row r="91" spans="1:9" ht="30.75" customHeight="1">
      <c r="A91" s="30">
        <v>41</v>
      </c>
      <c r="B91" s="46" t="s">
        <v>183</v>
      </c>
      <c r="C91" s="47" t="s">
        <v>106</v>
      </c>
      <c r="D91" s="42"/>
      <c r="E91" s="13"/>
      <c r="F91" s="13"/>
      <c r="G91" s="34">
        <v>419.84</v>
      </c>
      <c r="H91" s="67"/>
      <c r="I91" s="13">
        <f>G91*1</f>
        <v>419.84</v>
      </c>
    </row>
    <row r="92" spans="1:9" ht="31.5" customHeight="1">
      <c r="A92" s="30">
        <v>42</v>
      </c>
      <c r="B92" s="91" t="s">
        <v>90</v>
      </c>
      <c r="C92" s="92" t="s">
        <v>38</v>
      </c>
      <c r="D92" s="42"/>
      <c r="E92" s="13"/>
      <c r="F92" s="13"/>
      <c r="G92" s="90">
        <v>3724.37</v>
      </c>
      <c r="H92" s="67"/>
      <c r="I92" s="13">
        <f>G92*0.01</f>
        <v>37.243699999999997</v>
      </c>
    </row>
    <row r="93" spans="1:9" ht="19.5" customHeight="1">
      <c r="A93" s="93">
        <v>43</v>
      </c>
      <c r="B93" s="81" t="s">
        <v>179</v>
      </c>
      <c r="C93" s="82" t="s">
        <v>40</v>
      </c>
      <c r="D93" s="42"/>
      <c r="E93" s="13"/>
      <c r="F93" s="13"/>
      <c r="G93" s="34">
        <v>5652.13</v>
      </c>
      <c r="H93" s="67"/>
      <c r="I93" s="13">
        <f>G93*0.01</f>
        <v>56.521300000000004</v>
      </c>
    </row>
    <row r="94" spans="1:9" ht="19.5" customHeight="1">
      <c r="A94" s="30">
        <v>45</v>
      </c>
      <c r="B94" s="88" t="s">
        <v>187</v>
      </c>
      <c r="C94" s="89" t="s">
        <v>87</v>
      </c>
      <c r="D94" s="42"/>
      <c r="E94" s="13"/>
      <c r="F94" s="13"/>
      <c r="G94" s="34">
        <v>809.74</v>
      </c>
      <c r="H94" s="67"/>
      <c r="I94" s="13">
        <f>G94*0.1219</f>
        <v>98.707306000000003</v>
      </c>
    </row>
    <row r="95" spans="1:9" ht="19.5" customHeight="1">
      <c r="A95" s="94">
        <v>46</v>
      </c>
      <c r="B95" s="88" t="s">
        <v>200</v>
      </c>
      <c r="C95" s="89" t="s">
        <v>201</v>
      </c>
      <c r="D95" s="42"/>
      <c r="E95" s="13"/>
      <c r="F95" s="13"/>
      <c r="G95" s="34">
        <v>1645</v>
      </c>
      <c r="H95" s="67"/>
      <c r="I95" s="13">
        <f>G95*5</f>
        <v>8225</v>
      </c>
    </row>
    <row r="96" spans="1:9" ht="15.75" customHeight="1">
      <c r="A96" s="30"/>
      <c r="B96" s="40" t="s">
        <v>51</v>
      </c>
      <c r="C96" s="36"/>
      <c r="D96" s="43"/>
      <c r="E96" s="36">
        <v>1</v>
      </c>
      <c r="F96" s="36"/>
      <c r="G96" s="36"/>
      <c r="H96" s="36"/>
      <c r="I96" s="32">
        <f>I95+I94+I93+I92+I91+I90+I89+I88</f>
        <v>11510.382306000001</v>
      </c>
    </row>
    <row r="97" spans="1:9" ht="15.75" customHeight="1">
      <c r="A97" s="30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4"/>
      <c r="B98" s="41" t="s">
        <v>160</v>
      </c>
      <c r="C98" s="33"/>
      <c r="D98" s="33"/>
      <c r="E98" s="33"/>
      <c r="F98" s="33"/>
      <c r="G98" s="33"/>
      <c r="H98" s="33"/>
      <c r="I98" s="39">
        <f>I85+I96</f>
        <v>178094.56306162226</v>
      </c>
    </row>
    <row r="99" spans="1:9" ht="15.75" customHeight="1">
      <c r="A99" s="119" t="s">
        <v>193</v>
      </c>
      <c r="B99" s="120"/>
      <c r="C99" s="120"/>
      <c r="D99" s="120"/>
      <c r="E99" s="120"/>
      <c r="F99" s="120"/>
      <c r="G99" s="120"/>
      <c r="H99" s="120"/>
      <c r="I99" s="120"/>
    </row>
    <row r="100" spans="1:9" ht="15.75" customHeight="1">
      <c r="A100" s="108" t="s">
        <v>215</v>
      </c>
      <c r="B100" s="108"/>
      <c r="C100" s="108"/>
      <c r="D100" s="108"/>
      <c r="E100" s="108"/>
      <c r="F100" s="108"/>
      <c r="G100" s="108"/>
      <c r="H100" s="108"/>
      <c r="I100" s="108"/>
    </row>
    <row r="101" spans="1:9" ht="15.75">
      <c r="A101" s="56"/>
      <c r="B101" s="109" t="s">
        <v>216</v>
      </c>
      <c r="C101" s="109"/>
      <c r="D101" s="109"/>
      <c r="E101" s="109"/>
      <c r="F101" s="109"/>
      <c r="G101" s="109"/>
      <c r="H101" s="60"/>
      <c r="I101" s="3"/>
    </row>
    <row r="102" spans="1:9" ht="15.75" customHeight="1">
      <c r="A102" s="52"/>
      <c r="B102" s="110" t="s">
        <v>6</v>
      </c>
      <c r="C102" s="110"/>
      <c r="D102" s="110"/>
      <c r="E102" s="110"/>
      <c r="F102" s="110"/>
      <c r="G102" s="110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11" t="s">
        <v>7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15.75" customHeight="1">
      <c r="A105" s="111" t="s">
        <v>8</v>
      </c>
      <c r="B105" s="111"/>
      <c r="C105" s="111"/>
      <c r="D105" s="111"/>
      <c r="E105" s="111"/>
      <c r="F105" s="111"/>
      <c r="G105" s="111"/>
      <c r="H105" s="111"/>
      <c r="I105" s="111"/>
    </row>
    <row r="106" spans="1:9" ht="15.75">
      <c r="A106" s="112" t="s">
        <v>60</v>
      </c>
      <c r="B106" s="112"/>
      <c r="C106" s="112"/>
      <c r="D106" s="112"/>
      <c r="E106" s="112"/>
      <c r="F106" s="112"/>
      <c r="G106" s="112"/>
      <c r="H106" s="112"/>
      <c r="I106" s="112"/>
    </row>
    <row r="107" spans="1:9" ht="15.75" customHeight="1">
      <c r="A107" s="11"/>
    </row>
    <row r="108" spans="1:9" ht="15.75" customHeight="1">
      <c r="A108" s="113" t="s">
        <v>9</v>
      </c>
      <c r="B108" s="113"/>
      <c r="C108" s="113"/>
      <c r="D108" s="113"/>
      <c r="E108" s="113"/>
      <c r="F108" s="113"/>
      <c r="G108" s="113"/>
      <c r="H108" s="113"/>
      <c r="I108" s="113"/>
    </row>
    <row r="109" spans="1:9" ht="15.75" customHeight="1">
      <c r="A109" s="4"/>
    </row>
    <row r="110" spans="1:9" ht="15.75">
      <c r="B110" s="53" t="s">
        <v>10</v>
      </c>
      <c r="C110" s="114" t="s">
        <v>133</v>
      </c>
      <c r="D110" s="114"/>
      <c r="E110" s="114"/>
      <c r="F110" s="58"/>
      <c r="I110" s="51"/>
    </row>
    <row r="111" spans="1:9" ht="15.75" customHeight="1">
      <c r="A111" s="52"/>
      <c r="C111" s="110" t="s">
        <v>11</v>
      </c>
      <c r="D111" s="110"/>
      <c r="E111" s="110"/>
      <c r="F111" s="25"/>
      <c r="I111" s="50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 customHeight="1">
      <c r="B113" s="53" t="s">
        <v>13</v>
      </c>
      <c r="C113" s="115"/>
      <c r="D113" s="115"/>
      <c r="E113" s="115"/>
      <c r="F113" s="59"/>
      <c r="I113" s="51"/>
    </row>
    <row r="114" spans="1:9" ht="15.75" customHeight="1">
      <c r="A114" s="52"/>
      <c r="C114" s="104" t="s">
        <v>11</v>
      </c>
      <c r="D114" s="104"/>
      <c r="E114" s="104"/>
      <c r="F114" s="52"/>
      <c r="I114" s="50" t="s">
        <v>12</v>
      </c>
    </row>
    <row r="115" spans="1:9" ht="15.75">
      <c r="A115" s="4" t="s">
        <v>14</v>
      </c>
    </row>
    <row r="116" spans="1:9" ht="15.75" customHeight="1">
      <c r="A116" s="102" t="s">
        <v>15</v>
      </c>
      <c r="B116" s="102"/>
      <c r="C116" s="102"/>
      <c r="D116" s="102"/>
      <c r="E116" s="102"/>
      <c r="F116" s="102"/>
      <c r="G116" s="102"/>
      <c r="H116" s="102"/>
      <c r="I116" s="102"/>
    </row>
    <row r="117" spans="1:9" ht="45" customHeight="1">
      <c r="A117" s="103" t="s">
        <v>16</v>
      </c>
      <c r="B117" s="103"/>
      <c r="C117" s="103"/>
      <c r="D117" s="103"/>
      <c r="E117" s="103"/>
      <c r="F117" s="103"/>
      <c r="G117" s="103"/>
      <c r="H117" s="103"/>
      <c r="I117" s="103"/>
    </row>
    <row r="118" spans="1:9" ht="30" customHeight="1">
      <c r="A118" s="103" t="s">
        <v>17</v>
      </c>
      <c r="B118" s="103"/>
      <c r="C118" s="103"/>
      <c r="D118" s="103"/>
      <c r="E118" s="103"/>
      <c r="F118" s="103"/>
      <c r="G118" s="103"/>
      <c r="H118" s="103"/>
      <c r="I118" s="103"/>
    </row>
    <row r="119" spans="1:9" ht="30" customHeight="1">
      <c r="A119" s="103" t="s">
        <v>21</v>
      </c>
      <c r="B119" s="103"/>
      <c r="C119" s="103"/>
      <c r="D119" s="103"/>
      <c r="E119" s="103"/>
      <c r="F119" s="103"/>
      <c r="G119" s="103"/>
      <c r="H119" s="103"/>
      <c r="I119" s="103"/>
    </row>
    <row r="120" spans="1:9" ht="15" customHeight="1">
      <c r="A120" s="103" t="s">
        <v>20</v>
      </c>
      <c r="B120" s="103"/>
      <c r="C120" s="103"/>
      <c r="D120" s="103"/>
      <c r="E120" s="103"/>
      <c r="F120" s="103"/>
      <c r="G120" s="103"/>
      <c r="H120" s="103"/>
      <c r="I120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106:I106"/>
    <mergeCell ref="A15:I15"/>
    <mergeCell ref="A29:I29"/>
    <mergeCell ref="A46:I46"/>
    <mergeCell ref="A57:I57"/>
    <mergeCell ref="A100:I100"/>
    <mergeCell ref="B101:G101"/>
    <mergeCell ref="B102:G102"/>
    <mergeCell ref="A104:I104"/>
    <mergeCell ref="A105:I105"/>
    <mergeCell ref="A86:I86"/>
    <mergeCell ref="A99:I99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topLeftCell="A34" workbookViewId="0">
      <selection activeCell="B97" sqref="B97: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83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148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184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43281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154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15" hidden="1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6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39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30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134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6.5" customHeight="1">
      <c r="A62" s="30">
        <v>13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20.25" hidden="1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26.25" hidden="1" customHeight="1">
      <c r="A66" s="30"/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0</f>
        <v>0</v>
      </c>
    </row>
    <row r="67" spans="1:21" ht="24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25.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33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34.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21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27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9.5" hidden="1" customHeight="1">
      <c r="A73" s="30">
        <v>14</v>
      </c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26.2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38.25" hidden="1" customHeight="1">
      <c r="A75" s="30">
        <v>22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25.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30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42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30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33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27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135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14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15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I84+I83+I62+I35+I34+I32+I31+I28+I27+I24+I21+I20+I18+I17+I16</f>
        <v>50983.433984222233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188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55.55</v>
      </c>
      <c r="H87" s="13">
        <f t="shared" ref="H87" si="9">G87*F87/1000</f>
        <v>40.662599999999998</v>
      </c>
      <c r="I87" s="13">
        <f>G87*61</f>
        <v>3388.5499999999997</v>
      </c>
    </row>
    <row r="88" spans="1:9" ht="15.75" hidden="1" customHeight="1">
      <c r="A88" s="30">
        <v>17</v>
      </c>
      <c r="B88" s="45" t="s">
        <v>80</v>
      </c>
      <c r="C88" s="61" t="s">
        <v>106</v>
      </c>
      <c r="D88" s="42"/>
      <c r="E88" s="13"/>
      <c r="F88" s="13">
        <v>3</v>
      </c>
      <c r="G88" s="13">
        <v>189.88</v>
      </c>
      <c r="H88" s="67">
        <f>G88*F88/1000</f>
        <v>0.56964000000000004</v>
      </c>
      <c r="I88" s="13">
        <f>G88</f>
        <v>189.88</v>
      </c>
    </row>
    <row r="89" spans="1:9" ht="15.75" customHeight="1">
      <c r="A89" s="30">
        <v>17</v>
      </c>
      <c r="B89" s="46" t="s">
        <v>185</v>
      </c>
      <c r="C89" s="47" t="s">
        <v>106</v>
      </c>
      <c r="D89" s="42"/>
      <c r="E89" s="13"/>
      <c r="F89" s="13"/>
      <c r="G89" s="34">
        <v>197.26</v>
      </c>
      <c r="H89" s="67"/>
      <c r="I89" s="13">
        <f>G89*2</f>
        <v>394.52</v>
      </c>
    </row>
    <row r="90" spans="1:9" ht="15.75" customHeight="1">
      <c r="A90" s="30">
        <v>18</v>
      </c>
      <c r="B90" s="46" t="s">
        <v>186</v>
      </c>
      <c r="C90" s="47" t="s">
        <v>106</v>
      </c>
      <c r="D90" s="42"/>
      <c r="E90" s="13"/>
      <c r="F90" s="13"/>
      <c r="G90" s="34">
        <v>1943.39</v>
      </c>
      <c r="H90" s="67"/>
      <c r="I90" s="13">
        <f>G90*2</f>
        <v>3886.78</v>
      </c>
    </row>
    <row r="91" spans="1:9" ht="15.75" customHeight="1">
      <c r="A91" s="30">
        <v>19</v>
      </c>
      <c r="B91" s="88" t="s">
        <v>187</v>
      </c>
      <c r="C91" s="89" t="s">
        <v>87</v>
      </c>
      <c r="D91" s="42"/>
      <c r="E91" s="13"/>
      <c r="F91" s="13"/>
      <c r="G91" s="34">
        <v>809.74</v>
      </c>
      <c r="H91" s="67"/>
      <c r="I91" s="13">
        <f>G91*1.0997</f>
        <v>890.47107799999992</v>
      </c>
    </row>
    <row r="92" spans="1:9" ht="15.75" customHeight="1">
      <c r="A92" s="30"/>
      <c r="B92" s="40" t="s">
        <v>51</v>
      </c>
      <c r="C92" s="36"/>
      <c r="D92" s="43"/>
      <c r="E92" s="36">
        <v>1</v>
      </c>
      <c r="F92" s="36"/>
      <c r="G92" s="36"/>
      <c r="H92" s="36"/>
      <c r="I92" s="32">
        <f>I91+I90+I89</f>
        <v>5171.7710779999998</v>
      </c>
    </row>
    <row r="93" spans="1:9" ht="15.75" customHeight="1">
      <c r="A93" s="30"/>
      <c r="B93" s="42" t="s">
        <v>78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160</v>
      </c>
      <c r="C94" s="33"/>
      <c r="D94" s="33"/>
      <c r="E94" s="33"/>
      <c r="F94" s="33"/>
      <c r="G94" s="33"/>
      <c r="H94" s="33"/>
      <c r="I94" s="39">
        <f>I85+I92</f>
        <v>56155.20506222223</v>
      </c>
    </row>
    <row r="95" spans="1:9" ht="15.75" customHeight="1">
      <c r="A95" s="119" t="s">
        <v>189</v>
      </c>
      <c r="B95" s="120"/>
      <c r="C95" s="120"/>
      <c r="D95" s="120"/>
      <c r="E95" s="120"/>
      <c r="F95" s="120"/>
      <c r="G95" s="120"/>
      <c r="H95" s="120"/>
      <c r="I95" s="120"/>
    </row>
    <row r="96" spans="1:9" ht="15.75" customHeight="1">
      <c r="A96" s="108" t="s">
        <v>190</v>
      </c>
      <c r="B96" s="108"/>
      <c r="C96" s="108"/>
      <c r="D96" s="108"/>
      <c r="E96" s="108"/>
      <c r="F96" s="108"/>
      <c r="G96" s="108"/>
      <c r="H96" s="108"/>
      <c r="I96" s="108"/>
    </row>
    <row r="97" spans="1:9" ht="15.75">
      <c r="A97" s="56"/>
      <c r="B97" s="109" t="s">
        <v>191</v>
      </c>
      <c r="C97" s="109"/>
      <c r="D97" s="109"/>
      <c r="E97" s="109"/>
      <c r="F97" s="109"/>
      <c r="G97" s="109"/>
      <c r="H97" s="60"/>
      <c r="I97" s="3"/>
    </row>
    <row r="98" spans="1:9" ht="15.75" customHeight="1">
      <c r="A98" s="52"/>
      <c r="B98" s="110" t="s">
        <v>6</v>
      </c>
      <c r="C98" s="110"/>
      <c r="D98" s="110"/>
      <c r="E98" s="110"/>
      <c r="F98" s="110"/>
      <c r="G98" s="110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11" t="s">
        <v>7</v>
      </c>
      <c r="B100" s="111"/>
      <c r="C100" s="111"/>
      <c r="D100" s="111"/>
      <c r="E100" s="111"/>
      <c r="F100" s="111"/>
      <c r="G100" s="111"/>
      <c r="H100" s="111"/>
      <c r="I100" s="111"/>
    </row>
    <row r="101" spans="1:9" ht="15.75" customHeight="1">
      <c r="A101" s="111" t="s">
        <v>8</v>
      </c>
      <c r="B101" s="111"/>
      <c r="C101" s="111"/>
      <c r="D101" s="111"/>
      <c r="E101" s="111"/>
      <c r="F101" s="111"/>
      <c r="G101" s="111"/>
      <c r="H101" s="111"/>
      <c r="I101" s="111"/>
    </row>
    <row r="102" spans="1:9" ht="15.75">
      <c r="A102" s="112" t="s">
        <v>60</v>
      </c>
      <c r="B102" s="112"/>
      <c r="C102" s="112"/>
      <c r="D102" s="112"/>
      <c r="E102" s="112"/>
      <c r="F102" s="112"/>
      <c r="G102" s="112"/>
      <c r="H102" s="112"/>
      <c r="I102" s="112"/>
    </row>
    <row r="103" spans="1:9" ht="15.75" customHeight="1">
      <c r="A103" s="11"/>
    </row>
    <row r="104" spans="1:9" ht="15.75" customHeight="1">
      <c r="A104" s="113" t="s">
        <v>9</v>
      </c>
      <c r="B104" s="113"/>
      <c r="C104" s="113"/>
      <c r="D104" s="113"/>
      <c r="E104" s="113"/>
      <c r="F104" s="113"/>
      <c r="G104" s="113"/>
      <c r="H104" s="113"/>
      <c r="I104" s="113"/>
    </row>
    <row r="105" spans="1:9" ht="15.75" customHeight="1">
      <c r="A105" s="4"/>
    </row>
    <row r="106" spans="1:9" ht="15.75">
      <c r="B106" s="53" t="s">
        <v>10</v>
      </c>
      <c r="C106" s="114" t="s">
        <v>133</v>
      </c>
      <c r="D106" s="114"/>
      <c r="E106" s="114"/>
      <c r="F106" s="58"/>
      <c r="I106" s="51"/>
    </row>
    <row r="107" spans="1:9" ht="15.75" customHeight="1">
      <c r="A107" s="52"/>
      <c r="C107" s="110" t="s">
        <v>11</v>
      </c>
      <c r="D107" s="110"/>
      <c r="E107" s="110"/>
      <c r="F107" s="25"/>
      <c r="I107" s="50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3" t="s">
        <v>13</v>
      </c>
      <c r="C109" s="115"/>
      <c r="D109" s="115"/>
      <c r="E109" s="115"/>
      <c r="F109" s="59"/>
      <c r="I109" s="51"/>
    </row>
    <row r="110" spans="1:9" ht="15.75" customHeight="1">
      <c r="A110" s="52"/>
      <c r="C110" s="104" t="s">
        <v>11</v>
      </c>
      <c r="D110" s="104"/>
      <c r="E110" s="104"/>
      <c r="F110" s="52"/>
      <c r="I110" s="50" t="s">
        <v>12</v>
      </c>
    </row>
    <row r="111" spans="1:9" ht="15.75">
      <c r="A111" s="4" t="s">
        <v>14</v>
      </c>
    </row>
    <row r="112" spans="1:9" ht="15.75" customHeight="1">
      <c r="A112" s="102" t="s">
        <v>15</v>
      </c>
      <c r="B112" s="102"/>
      <c r="C112" s="102"/>
      <c r="D112" s="102"/>
      <c r="E112" s="102"/>
      <c r="F112" s="102"/>
      <c r="G112" s="102"/>
      <c r="H112" s="102"/>
      <c r="I112" s="102"/>
    </row>
    <row r="113" spans="1:9" ht="45" customHeight="1">
      <c r="A113" s="103" t="s">
        <v>16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30" customHeight="1">
      <c r="A114" s="103" t="s">
        <v>17</v>
      </c>
      <c r="B114" s="103"/>
      <c r="C114" s="103"/>
      <c r="D114" s="103"/>
      <c r="E114" s="103"/>
      <c r="F114" s="103"/>
      <c r="G114" s="103"/>
      <c r="H114" s="103"/>
      <c r="I114" s="103"/>
    </row>
    <row r="115" spans="1:9" ht="30" customHeight="1">
      <c r="A115" s="103" t="s">
        <v>21</v>
      </c>
      <c r="B115" s="103"/>
      <c r="C115" s="103"/>
      <c r="D115" s="103"/>
      <c r="E115" s="103"/>
      <c r="F115" s="103"/>
      <c r="G115" s="103"/>
      <c r="H115" s="103"/>
      <c r="I115" s="103"/>
    </row>
    <row r="116" spans="1:9" ht="15" customHeight="1">
      <c r="A116" s="103" t="s">
        <v>20</v>
      </c>
      <c r="B116" s="103"/>
      <c r="C116" s="103"/>
      <c r="D116" s="103"/>
      <c r="E116" s="103"/>
      <c r="F116" s="103"/>
      <c r="G116" s="103"/>
      <c r="H116" s="103"/>
      <c r="I116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6:I46"/>
    <mergeCell ref="A57:I57"/>
    <mergeCell ref="A96:I96"/>
    <mergeCell ref="B97:G97"/>
    <mergeCell ref="B98:G98"/>
    <mergeCell ref="A100:I100"/>
    <mergeCell ref="A101:I101"/>
    <mergeCell ref="A86:I86"/>
    <mergeCell ref="A95:I95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149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203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43312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15" hidden="1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13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14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15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134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15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hidden="1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0">
        <v>16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G66*10</f>
        <v>2224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5.75" hidden="1" customHeight="1">
      <c r="A75" s="30">
        <v>22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5.7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5.7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135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17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18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I84+I83+I62+I35+I34+I32+I31+I28+I27+I24+I21+I20+I18+I17+I16</f>
        <v>50983.433984222233</v>
      </c>
    </row>
    <row r="86" spans="1:9" ht="15.75" customHeight="1">
      <c r="A86" s="131" t="s">
        <v>59</v>
      </c>
      <c r="B86" s="132"/>
      <c r="C86" s="132"/>
      <c r="D86" s="132"/>
      <c r="E86" s="132"/>
      <c r="F86" s="132"/>
      <c r="G86" s="132"/>
      <c r="H86" s="132"/>
      <c r="I86" s="133"/>
    </row>
    <row r="87" spans="1:9" ht="15.75" customHeight="1">
      <c r="A87" s="30" t="s">
        <v>198</v>
      </c>
      <c r="B87" s="45" t="s">
        <v>122</v>
      </c>
      <c r="C87" s="61" t="s">
        <v>106</v>
      </c>
      <c r="D87" s="42"/>
      <c r="E87" s="13"/>
      <c r="F87" s="13">
        <v>732</v>
      </c>
      <c r="G87" s="13">
        <v>53.42</v>
      </c>
      <c r="H87" s="13">
        <f t="shared" ref="H87:H88" si="9">G87*F87/1000</f>
        <v>39.103439999999999</v>
      </c>
      <c r="I87" s="13">
        <f>G87*61</f>
        <v>3258.62</v>
      </c>
    </row>
    <row r="88" spans="1:9" ht="15.75" customHeight="1">
      <c r="A88" s="30">
        <v>20</v>
      </c>
      <c r="B88" s="46" t="s">
        <v>80</v>
      </c>
      <c r="C88" s="47" t="s">
        <v>106</v>
      </c>
      <c r="D88" s="75"/>
      <c r="E88" s="76"/>
      <c r="F88" s="77">
        <v>2</v>
      </c>
      <c r="G88" s="34">
        <v>197.48</v>
      </c>
      <c r="H88" s="67">
        <f t="shared" si="9"/>
        <v>0.39495999999999998</v>
      </c>
      <c r="I88" s="13">
        <f>G88*1</f>
        <v>197.48</v>
      </c>
    </row>
    <row r="89" spans="1:9" ht="15.75" hidden="1" customHeight="1">
      <c r="A89" s="30">
        <v>21</v>
      </c>
      <c r="B89" s="48"/>
      <c r="C89" s="49" t="s">
        <v>131</v>
      </c>
      <c r="D89" s="78"/>
      <c r="E89" s="34"/>
      <c r="F89" s="34">
        <f>30/3</f>
        <v>10</v>
      </c>
      <c r="G89" s="34"/>
      <c r="H89" s="79">
        <f>G89*F89/1000</f>
        <v>0</v>
      </c>
      <c r="I89" s="13"/>
    </row>
    <row r="90" spans="1:9" ht="15.75" customHeight="1">
      <c r="A90" s="30"/>
      <c r="B90" s="40" t="s">
        <v>51</v>
      </c>
      <c r="C90" s="36"/>
      <c r="D90" s="43"/>
      <c r="E90" s="36">
        <v>1</v>
      </c>
      <c r="F90" s="36"/>
      <c r="G90" s="36"/>
      <c r="H90" s="36"/>
      <c r="I90" s="32">
        <f>I88</f>
        <v>197.48</v>
      </c>
    </row>
    <row r="91" spans="1:9" ht="15.75" customHeight="1">
      <c r="A91" s="30"/>
      <c r="B91" s="42" t="s">
        <v>78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160</v>
      </c>
      <c r="C92" s="33"/>
      <c r="D92" s="33"/>
      <c r="E92" s="33"/>
      <c r="F92" s="33"/>
      <c r="G92" s="33"/>
      <c r="H92" s="33"/>
      <c r="I92" s="39">
        <f>I85+I90</f>
        <v>51180.913984222236</v>
      </c>
    </row>
    <row r="93" spans="1:9" ht="15.75" customHeight="1">
      <c r="A93" s="119" t="s">
        <v>199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 customHeight="1">
      <c r="A94" s="108" t="s">
        <v>205</v>
      </c>
      <c r="B94" s="108"/>
      <c r="C94" s="108"/>
      <c r="D94" s="108"/>
      <c r="E94" s="108"/>
      <c r="F94" s="108"/>
      <c r="G94" s="108"/>
      <c r="H94" s="108"/>
      <c r="I94" s="108"/>
    </row>
    <row r="95" spans="1:9" ht="15.75">
      <c r="A95" s="56"/>
      <c r="B95" s="109" t="s">
        <v>206</v>
      </c>
      <c r="C95" s="109"/>
      <c r="D95" s="109"/>
      <c r="E95" s="109"/>
      <c r="F95" s="109"/>
      <c r="G95" s="109"/>
      <c r="H95" s="60"/>
      <c r="I95" s="3"/>
    </row>
    <row r="96" spans="1:9" ht="15.75" customHeight="1">
      <c r="A96" s="52"/>
      <c r="B96" s="110" t="s">
        <v>6</v>
      </c>
      <c r="C96" s="110"/>
      <c r="D96" s="110"/>
      <c r="E96" s="110"/>
      <c r="F96" s="110"/>
      <c r="G96" s="110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11" t="s">
        <v>7</v>
      </c>
      <c r="B98" s="111"/>
      <c r="C98" s="111"/>
      <c r="D98" s="111"/>
      <c r="E98" s="111"/>
      <c r="F98" s="111"/>
      <c r="G98" s="111"/>
      <c r="H98" s="111"/>
      <c r="I98" s="111"/>
    </row>
    <row r="99" spans="1:9" ht="15.75" customHeight="1">
      <c r="A99" s="111" t="s">
        <v>8</v>
      </c>
      <c r="B99" s="111"/>
      <c r="C99" s="111"/>
      <c r="D99" s="111"/>
      <c r="E99" s="111"/>
      <c r="F99" s="111"/>
      <c r="G99" s="111"/>
      <c r="H99" s="111"/>
      <c r="I99" s="111"/>
    </row>
    <row r="100" spans="1:9" ht="15.75">
      <c r="A100" s="112" t="s">
        <v>60</v>
      </c>
      <c r="B100" s="112"/>
      <c r="C100" s="112"/>
      <c r="D100" s="112"/>
      <c r="E100" s="112"/>
      <c r="F100" s="112"/>
      <c r="G100" s="112"/>
      <c r="H100" s="112"/>
      <c r="I100" s="112"/>
    </row>
    <row r="101" spans="1:9" ht="15.75" customHeight="1">
      <c r="A101" s="11"/>
    </row>
    <row r="102" spans="1:9" ht="15.75" customHeight="1">
      <c r="A102" s="113" t="s">
        <v>9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 customHeight="1">
      <c r="A103" s="4"/>
    </row>
    <row r="104" spans="1:9" ht="15.75">
      <c r="B104" s="53" t="s">
        <v>10</v>
      </c>
      <c r="C104" s="114" t="s">
        <v>133</v>
      </c>
      <c r="D104" s="114"/>
      <c r="E104" s="114"/>
      <c r="F104" s="58"/>
      <c r="I104" s="51"/>
    </row>
    <row r="105" spans="1:9" ht="15.75" customHeight="1">
      <c r="A105" s="52"/>
      <c r="C105" s="110" t="s">
        <v>11</v>
      </c>
      <c r="D105" s="110"/>
      <c r="E105" s="110"/>
      <c r="F105" s="25"/>
      <c r="I105" s="50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53" t="s">
        <v>13</v>
      </c>
      <c r="C107" s="115"/>
      <c r="D107" s="115"/>
      <c r="E107" s="115"/>
      <c r="F107" s="59"/>
      <c r="I107" s="51"/>
    </row>
    <row r="108" spans="1:9" ht="15.75" customHeight="1">
      <c r="A108" s="52"/>
      <c r="C108" s="104" t="s">
        <v>11</v>
      </c>
      <c r="D108" s="104"/>
      <c r="E108" s="104"/>
      <c r="F108" s="52"/>
      <c r="I108" s="50" t="s">
        <v>12</v>
      </c>
    </row>
    <row r="109" spans="1:9" ht="15.75">
      <c r="A109" s="4" t="s">
        <v>14</v>
      </c>
    </row>
    <row r="110" spans="1:9" ht="15.75" customHeight="1">
      <c r="A110" s="102" t="s">
        <v>15</v>
      </c>
      <c r="B110" s="102"/>
      <c r="C110" s="102"/>
      <c r="D110" s="102"/>
      <c r="E110" s="102"/>
      <c r="F110" s="102"/>
      <c r="G110" s="102"/>
      <c r="H110" s="102"/>
      <c r="I110" s="102"/>
    </row>
    <row r="111" spans="1:9" ht="45" customHeight="1">
      <c r="A111" s="103" t="s">
        <v>16</v>
      </c>
      <c r="B111" s="103"/>
      <c r="C111" s="103"/>
      <c r="D111" s="103"/>
      <c r="E111" s="103"/>
      <c r="F111" s="103"/>
      <c r="G111" s="103"/>
      <c r="H111" s="103"/>
      <c r="I111" s="103"/>
    </row>
    <row r="112" spans="1:9" ht="30" customHeight="1">
      <c r="A112" s="103" t="s">
        <v>17</v>
      </c>
      <c r="B112" s="103"/>
      <c r="C112" s="103"/>
      <c r="D112" s="103"/>
      <c r="E112" s="103"/>
      <c r="F112" s="103"/>
      <c r="G112" s="103"/>
      <c r="H112" s="103"/>
      <c r="I112" s="103"/>
    </row>
    <row r="113" spans="1:9" ht="30" customHeight="1">
      <c r="A113" s="103" t="s">
        <v>21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15" customHeight="1">
      <c r="A114" s="103" t="s">
        <v>20</v>
      </c>
      <c r="B114" s="103"/>
      <c r="C114" s="103"/>
      <c r="D114" s="103"/>
      <c r="E114" s="103"/>
      <c r="F114" s="103"/>
      <c r="G114" s="103"/>
      <c r="H114" s="103"/>
      <c r="I114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6:I46"/>
    <mergeCell ref="A57:I57"/>
    <mergeCell ref="A94:I94"/>
    <mergeCell ref="B95:G95"/>
    <mergeCell ref="B96:G96"/>
    <mergeCell ref="A98:I98"/>
    <mergeCell ref="A99:I99"/>
    <mergeCell ref="A86:I86"/>
    <mergeCell ref="A93:I93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topLeftCell="A60"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150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217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43343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9</v>
      </c>
      <c r="B31" s="14" t="s">
        <v>104</v>
      </c>
      <c r="C31" s="16" t="s">
        <v>87</v>
      </c>
      <c r="D31" s="14" t="s">
        <v>161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10</v>
      </c>
      <c r="B32" s="14" t="s">
        <v>119</v>
      </c>
      <c r="C32" s="16" t="s">
        <v>87</v>
      </c>
      <c r="D32" s="14" t="s">
        <v>162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hidden="1" customHeight="1">
      <c r="A47" s="30"/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4"/>
      <c r="L50" s="19"/>
      <c r="M50" s="20"/>
      <c r="N50" s="21"/>
    </row>
    <row r="51" spans="1:22" ht="15.75" hidden="1" customHeight="1">
      <c r="A51" s="30"/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18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customHeight="1">
      <c r="A56" s="30">
        <v>13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14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8.75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8.75" customHeight="1">
      <c r="A66" s="30">
        <v>15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G66*4</f>
        <v>889.6</v>
      </c>
    </row>
    <row r="67" spans="1:21" ht="15.7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8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7.2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21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20.2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21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8" hidden="1" customHeight="1">
      <c r="A73" s="30"/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7.25" hidden="1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8" hidden="1" customHeight="1">
      <c r="A75" s="30">
        <v>22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4.2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4.2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14.2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6.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6.5" hidden="1" customHeight="1">
      <c r="A81" s="30"/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16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17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I84+I83+I62+I56+I35+I34+I32+I31+I28+I27+I24+I21+I20+I18+I17+I16+I66</f>
        <v>59753.433984222225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226</v>
      </c>
      <c r="B87" s="45" t="s">
        <v>122</v>
      </c>
      <c r="C87" s="61" t="s">
        <v>106</v>
      </c>
      <c r="D87" s="42"/>
      <c r="E87" s="13"/>
      <c r="F87" s="13">
        <v>488</v>
      </c>
      <c r="G87" s="13">
        <v>55.55</v>
      </c>
      <c r="H87" s="67">
        <f t="shared" ref="H87" si="9">G87*F87/1000</f>
        <v>27.108399999999996</v>
      </c>
      <c r="I87" s="13">
        <f>G87*61</f>
        <v>3388.5499999999997</v>
      </c>
    </row>
    <row r="88" spans="1:9" ht="32.25" customHeight="1">
      <c r="A88" s="30">
        <v>19</v>
      </c>
      <c r="B88" s="91" t="s">
        <v>218</v>
      </c>
      <c r="C88" s="92" t="s">
        <v>38</v>
      </c>
      <c r="D88" s="78"/>
      <c r="E88" s="34"/>
      <c r="F88" s="34">
        <v>3</v>
      </c>
      <c r="G88" s="90">
        <v>3724.37</v>
      </c>
      <c r="H88" s="79">
        <f>G88*F88/1000</f>
        <v>11.173110000000001</v>
      </c>
      <c r="I88" s="13">
        <f>G88*0.01</f>
        <v>37.243699999999997</v>
      </c>
    </row>
    <row r="89" spans="1:9" ht="13.5" customHeight="1">
      <c r="A89" s="30">
        <v>20</v>
      </c>
      <c r="B89" s="46" t="s">
        <v>176</v>
      </c>
      <c r="C89" s="47" t="s">
        <v>177</v>
      </c>
      <c r="D89" s="78"/>
      <c r="E89" s="34"/>
      <c r="F89" s="34"/>
      <c r="G89" s="34">
        <v>134.12</v>
      </c>
      <c r="H89" s="79"/>
      <c r="I89" s="13">
        <f>G89*32</f>
        <v>4291.84</v>
      </c>
    </row>
    <row r="90" spans="1:9" ht="13.5" customHeight="1">
      <c r="A90" s="30">
        <v>21</v>
      </c>
      <c r="B90" s="46" t="s">
        <v>224</v>
      </c>
      <c r="C90" s="47" t="s">
        <v>225</v>
      </c>
      <c r="D90" s="78"/>
      <c r="E90" s="34"/>
      <c r="F90" s="34"/>
      <c r="G90" s="34">
        <v>24829.08</v>
      </c>
      <c r="H90" s="79"/>
      <c r="I90" s="13">
        <f>G90*0.01</f>
        <v>248.29080000000002</v>
      </c>
    </row>
    <row r="91" spans="1:9" ht="15.75" customHeight="1">
      <c r="A91" s="30"/>
      <c r="B91" s="40" t="s">
        <v>51</v>
      </c>
      <c r="C91" s="36"/>
      <c r="D91" s="43"/>
      <c r="E91" s="36">
        <v>1</v>
      </c>
      <c r="F91" s="36"/>
      <c r="G91" s="36"/>
      <c r="H91" s="36"/>
      <c r="I91" s="32">
        <f>SUM(I88:I90)</f>
        <v>4577.3744999999999</v>
      </c>
    </row>
    <row r="92" spans="1:9" ht="15.75" customHeight="1">
      <c r="A92" s="30"/>
      <c r="B92" s="42" t="s">
        <v>78</v>
      </c>
      <c r="C92" s="15"/>
      <c r="D92" s="15"/>
      <c r="E92" s="37"/>
      <c r="F92" s="37"/>
      <c r="G92" s="38"/>
      <c r="H92" s="38"/>
      <c r="I92" s="17">
        <v>0</v>
      </c>
    </row>
    <row r="93" spans="1:9" ht="15.75" customHeight="1">
      <c r="A93" s="44"/>
      <c r="B93" s="41" t="s">
        <v>160</v>
      </c>
      <c r="C93" s="33"/>
      <c r="D93" s="33"/>
      <c r="E93" s="33"/>
      <c r="F93" s="33"/>
      <c r="G93" s="33"/>
      <c r="H93" s="33"/>
      <c r="I93" s="39">
        <f>I85+I91</f>
        <v>64330.808484222223</v>
      </c>
    </row>
    <row r="94" spans="1:9" ht="15.75" customHeight="1">
      <c r="A94" s="119" t="s">
        <v>227</v>
      </c>
      <c r="B94" s="120"/>
      <c r="C94" s="120"/>
      <c r="D94" s="120"/>
      <c r="E94" s="120"/>
      <c r="F94" s="120"/>
      <c r="G94" s="120"/>
      <c r="H94" s="120"/>
      <c r="I94" s="120"/>
    </row>
    <row r="95" spans="1:9" ht="15.75" customHeight="1">
      <c r="A95" s="108" t="s">
        <v>231</v>
      </c>
      <c r="B95" s="108"/>
      <c r="C95" s="108"/>
      <c r="D95" s="108"/>
      <c r="E95" s="108"/>
      <c r="F95" s="108"/>
      <c r="G95" s="108"/>
      <c r="H95" s="108"/>
      <c r="I95" s="108"/>
    </row>
    <row r="96" spans="1:9" ht="15.75">
      <c r="A96" s="56"/>
      <c r="B96" s="109" t="s">
        <v>232</v>
      </c>
      <c r="C96" s="109"/>
      <c r="D96" s="109"/>
      <c r="E96" s="109"/>
      <c r="F96" s="109"/>
      <c r="G96" s="109"/>
      <c r="H96" s="60"/>
      <c r="I96" s="3"/>
    </row>
    <row r="97" spans="1:9" ht="15.75" customHeight="1">
      <c r="A97" s="52"/>
      <c r="B97" s="110" t="s">
        <v>6</v>
      </c>
      <c r="C97" s="110"/>
      <c r="D97" s="110"/>
      <c r="E97" s="110"/>
      <c r="F97" s="110"/>
      <c r="G97" s="110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11" t="s">
        <v>7</v>
      </c>
      <c r="B99" s="111"/>
      <c r="C99" s="111"/>
      <c r="D99" s="111"/>
      <c r="E99" s="111"/>
      <c r="F99" s="111"/>
      <c r="G99" s="111"/>
      <c r="H99" s="111"/>
      <c r="I99" s="111"/>
    </row>
    <row r="100" spans="1:9" ht="15.75" customHeight="1">
      <c r="A100" s="111" t="s">
        <v>8</v>
      </c>
      <c r="B100" s="111"/>
      <c r="C100" s="111"/>
      <c r="D100" s="111"/>
      <c r="E100" s="111"/>
      <c r="F100" s="111"/>
      <c r="G100" s="111"/>
      <c r="H100" s="111"/>
      <c r="I100" s="111"/>
    </row>
    <row r="101" spans="1:9" ht="15.75">
      <c r="A101" s="112" t="s">
        <v>60</v>
      </c>
      <c r="B101" s="112"/>
      <c r="C101" s="112"/>
      <c r="D101" s="112"/>
      <c r="E101" s="112"/>
      <c r="F101" s="112"/>
      <c r="G101" s="112"/>
      <c r="H101" s="112"/>
      <c r="I101" s="112"/>
    </row>
    <row r="102" spans="1:9" ht="15.75" customHeight="1">
      <c r="A102" s="11"/>
    </row>
    <row r="103" spans="1:9" ht="15.75" customHeight="1">
      <c r="A103" s="113" t="s">
        <v>9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 customHeight="1">
      <c r="A104" s="4"/>
    </row>
    <row r="105" spans="1:9" ht="15.75">
      <c r="B105" s="53" t="s">
        <v>10</v>
      </c>
      <c r="C105" s="114" t="s">
        <v>133</v>
      </c>
      <c r="D105" s="114"/>
      <c r="E105" s="114"/>
      <c r="F105" s="58"/>
      <c r="I105" s="51"/>
    </row>
    <row r="106" spans="1:9" ht="15.75" customHeight="1">
      <c r="A106" s="52"/>
      <c r="C106" s="110" t="s">
        <v>11</v>
      </c>
      <c r="D106" s="110"/>
      <c r="E106" s="110"/>
      <c r="F106" s="25"/>
      <c r="I106" s="50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53" t="s">
        <v>13</v>
      </c>
      <c r="C108" s="115"/>
      <c r="D108" s="115"/>
      <c r="E108" s="115"/>
      <c r="F108" s="59"/>
      <c r="I108" s="51"/>
    </row>
    <row r="109" spans="1:9" ht="15.75" customHeight="1">
      <c r="A109" s="52"/>
      <c r="C109" s="104" t="s">
        <v>11</v>
      </c>
      <c r="D109" s="104"/>
      <c r="E109" s="104"/>
      <c r="F109" s="52"/>
      <c r="I109" s="50" t="s">
        <v>12</v>
      </c>
    </row>
    <row r="110" spans="1:9" ht="15.75">
      <c r="A110" s="4" t="s">
        <v>14</v>
      </c>
    </row>
    <row r="111" spans="1:9" ht="15.75" customHeight="1">
      <c r="A111" s="102" t="s">
        <v>15</v>
      </c>
      <c r="B111" s="102"/>
      <c r="C111" s="102"/>
      <c r="D111" s="102"/>
      <c r="E111" s="102"/>
      <c r="F111" s="102"/>
      <c r="G111" s="102"/>
      <c r="H111" s="102"/>
      <c r="I111" s="102"/>
    </row>
    <row r="112" spans="1:9" ht="45" customHeight="1">
      <c r="A112" s="103" t="s">
        <v>16</v>
      </c>
      <c r="B112" s="103"/>
      <c r="C112" s="103"/>
      <c r="D112" s="103"/>
      <c r="E112" s="103"/>
      <c r="F112" s="103"/>
      <c r="G112" s="103"/>
      <c r="H112" s="103"/>
      <c r="I112" s="103"/>
    </row>
    <row r="113" spans="1:9" ht="30" customHeight="1">
      <c r="A113" s="103" t="s">
        <v>17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30" customHeight="1">
      <c r="A114" s="103" t="s">
        <v>21</v>
      </c>
      <c r="B114" s="103"/>
      <c r="C114" s="103"/>
      <c r="D114" s="103"/>
      <c r="E114" s="103"/>
      <c r="F114" s="103"/>
      <c r="G114" s="103"/>
      <c r="H114" s="103"/>
      <c r="I114" s="103"/>
    </row>
    <row r="115" spans="1:9" ht="15" customHeight="1">
      <c r="A115" s="103" t="s">
        <v>20</v>
      </c>
      <c r="B115" s="103"/>
      <c r="C115" s="103"/>
      <c r="D115" s="103"/>
      <c r="E115" s="103"/>
      <c r="F115" s="103"/>
      <c r="G115" s="103"/>
      <c r="H115" s="103"/>
      <c r="I115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6:I46"/>
    <mergeCell ref="A57:I57"/>
    <mergeCell ref="A95:I95"/>
    <mergeCell ref="B96:G96"/>
    <mergeCell ref="B97:G97"/>
    <mergeCell ref="A99:I99"/>
    <mergeCell ref="A100:I100"/>
    <mergeCell ref="A86:I86"/>
    <mergeCell ref="A94:I94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opLeftCell="A52" workbookViewId="0">
      <selection activeCell="I66" sqref="I6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202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26" t="s">
        <v>151</v>
      </c>
      <c r="B3" s="126"/>
      <c r="C3" s="126"/>
      <c r="D3" s="126"/>
      <c r="E3" s="126"/>
      <c r="F3" s="126"/>
      <c r="G3" s="126"/>
      <c r="H3" s="126"/>
      <c r="I3" s="126"/>
      <c r="J3" s="3"/>
      <c r="K3" s="3"/>
      <c r="L3" s="3"/>
    </row>
    <row r="4" spans="1:13" ht="31.5" customHeight="1">
      <c r="A4" s="127" t="s">
        <v>132</v>
      </c>
      <c r="B4" s="127"/>
      <c r="C4" s="127"/>
      <c r="D4" s="127"/>
      <c r="E4" s="127"/>
      <c r="F4" s="127"/>
      <c r="G4" s="127"/>
      <c r="H4" s="127"/>
      <c r="I4" s="127"/>
    </row>
    <row r="5" spans="1:13" ht="15.75">
      <c r="A5" s="126" t="s">
        <v>219</v>
      </c>
      <c r="B5" s="128"/>
      <c r="C5" s="128"/>
      <c r="D5" s="128"/>
      <c r="E5" s="128"/>
      <c r="F5" s="128"/>
      <c r="G5" s="128"/>
      <c r="H5" s="128"/>
      <c r="I5" s="128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43373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9" t="s">
        <v>204</v>
      </c>
      <c r="B8" s="129"/>
      <c r="C8" s="129"/>
      <c r="D8" s="129"/>
      <c r="E8" s="129"/>
      <c r="F8" s="129"/>
      <c r="G8" s="129"/>
      <c r="H8" s="129"/>
      <c r="I8" s="1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30" t="s">
        <v>155</v>
      </c>
      <c r="B10" s="130"/>
      <c r="C10" s="130"/>
      <c r="D10" s="130"/>
      <c r="E10" s="130"/>
      <c r="F10" s="130"/>
      <c r="G10" s="130"/>
      <c r="H10" s="130"/>
      <c r="I10" s="13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5" t="s">
        <v>58</v>
      </c>
      <c r="B14" s="125"/>
      <c r="C14" s="125"/>
      <c r="D14" s="125"/>
      <c r="E14" s="125"/>
      <c r="F14" s="125"/>
      <c r="G14" s="125"/>
      <c r="H14" s="125"/>
      <c r="I14" s="125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30">
        <v>1</v>
      </c>
      <c r="B16" s="14" t="s">
        <v>84</v>
      </c>
      <c r="C16" s="16" t="s">
        <v>85</v>
      </c>
      <c r="D16" s="14" t="s">
        <v>156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115</v>
      </c>
      <c r="C17" s="16" t="s">
        <v>85</v>
      </c>
      <c r="D17" s="14" t="s">
        <v>157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116</v>
      </c>
      <c r="C18" s="16" t="s">
        <v>85</v>
      </c>
      <c r="D18" s="14" t="s">
        <v>158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92</v>
      </c>
      <c r="C19" s="16" t="s">
        <v>93</v>
      </c>
      <c r="D19" s="14" t="s">
        <v>94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95</v>
      </c>
      <c r="C20" s="16" t="s">
        <v>85</v>
      </c>
      <c r="D20" s="14" t="s">
        <v>117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96</v>
      </c>
      <c r="C21" s="16" t="s">
        <v>85</v>
      </c>
      <c r="D21" s="14" t="s">
        <v>30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97</v>
      </c>
      <c r="C22" s="16" t="s">
        <v>52</v>
      </c>
      <c r="D22" s="14" t="s">
        <v>94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98</v>
      </c>
      <c r="C23" s="16" t="s">
        <v>52</v>
      </c>
      <c r="D23" s="14" t="s">
        <v>94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99</v>
      </c>
      <c r="C24" s="16" t="s">
        <v>52</v>
      </c>
      <c r="D24" s="14" t="s">
        <v>30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100</v>
      </c>
      <c r="C25" s="16" t="s">
        <v>52</v>
      </c>
      <c r="D25" s="14" t="s">
        <v>53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123</v>
      </c>
      <c r="C26" s="16" t="s">
        <v>52</v>
      </c>
      <c r="D26" s="14" t="s">
        <v>53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14" t="s">
        <v>63</v>
      </c>
      <c r="C27" s="16" t="s">
        <v>33</v>
      </c>
      <c r="D27" s="14" t="s">
        <v>159</v>
      </c>
      <c r="E27" s="18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4"/>
    </row>
    <row r="28" spans="1:13" ht="15.75" customHeight="1">
      <c r="A28" s="30">
        <v>8</v>
      </c>
      <c r="B28" s="42" t="s">
        <v>23</v>
      </c>
      <c r="C28" s="16" t="s">
        <v>24</v>
      </c>
      <c r="D28" s="14" t="s">
        <v>159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21" t="s">
        <v>82</v>
      </c>
      <c r="B29" s="121"/>
      <c r="C29" s="121"/>
      <c r="D29" s="121"/>
      <c r="E29" s="121"/>
      <c r="F29" s="121"/>
      <c r="G29" s="121"/>
      <c r="H29" s="121"/>
      <c r="I29" s="121"/>
      <c r="J29" s="23"/>
      <c r="K29" s="8"/>
      <c r="L29" s="8"/>
      <c r="M29" s="8"/>
    </row>
    <row r="30" spans="1:13" ht="15.75" customHeight="1">
      <c r="A30" s="30"/>
      <c r="B30" s="5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customHeight="1">
      <c r="A31" s="30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customHeight="1">
      <c r="A32" s="30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customHeight="1">
      <c r="A34" s="30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customHeight="1">
      <c r="A35" s="30">
        <v>12</v>
      </c>
      <c r="B35" s="14" t="s">
        <v>103</v>
      </c>
      <c r="C35" s="16" t="s">
        <v>31</v>
      </c>
      <c r="D35" s="14" t="s">
        <v>62</v>
      </c>
      <c r="E35" s="64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64</v>
      </c>
      <c r="C36" s="16" t="s">
        <v>33</v>
      </c>
      <c r="D36" s="14" t="s">
        <v>66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65</v>
      </c>
      <c r="C37" s="16" t="s">
        <v>32</v>
      </c>
      <c r="D37" s="14" t="s">
        <v>66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125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hidden="1" customHeight="1">
      <c r="A39" s="30"/>
      <c r="B39" s="54" t="s">
        <v>5</v>
      </c>
      <c r="C39" s="16"/>
      <c r="D39" s="14"/>
      <c r="E39" s="18"/>
      <c r="F39" s="13"/>
      <c r="G39" s="13"/>
      <c r="H39" s="13" t="s">
        <v>140</v>
      </c>
      <c r="I39" s="13"/>
      <c r="J39" s="24"/>
      <c r="L39" s="19"/>
      <c r="M39" s="20"/>
      <c r="N39" s="21"/>
    </row>
    <row r="40" spans="1:14" ht="15.75" hidden="1" customHeight="1">
      <c r="A40" s="30">
        <v>9</v>
      </c>
      <c r="B40" s="14" t="s">
        <v>26</v>
      </c>
      <c r="C40" s="16" t="s">
        <v>32</v>
      </c>
      <c r="D40" s="14"/>
      <c r="E40" s="18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4"/>
      <c r="L40" s="19"/>
      <c r="M40" s="20"/>
      <c r="N40" s="21"/>
    </row>
    <row r="41" spans="1:14" ht="15.75" hidden="1" customHeight="1">
      <c r="A41" s="30">
        <v>10</v>
      </c>
      <c r="B41" s="14" t="s">
        <v>105</v>
      </c>
      <c r="C41" s="16" t="s">
        <v>29</v>
      </c>
      <c r="D41" s="14" t="s">
        <v>126</v>
      </c>
      <c r="E41" s="18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4"/>
      <c r="L41" s="19"/>
      <c r="M41" s="20"/>
      <c r="N41" s="21"/>
    </row>
    <row r="42" spans="1:14" ht="15.75" hidden="1" customHeight="1">
      <c r="A42" s="30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4"/>
      <c r="L42" s="19"/>
      <c r="M42" s="20"/>
      <c r="N42" s="21"/>
    </row>
    <row r="43" spans="1:14" ht="47.25" hidden="1" customHeight="1">
      <c r="A43" s="30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4"/>
      <c r="L44" s="19"/>
      <c r="M44" s="20"/>
      <c r="N44" s="21"/>
    </row>
    <row r="45" spans="1:14" ht="15.75" hidden="1" customHeight="1">
      <c r="A45" s="30">
        <v>14</v>
      </c>
      <c r="B45" s="14" t="s">
        <v>69</v>
      </c>
      <c r="C45" s="16" t="s">
        <v>33</v>
      </c>
      <c r="D45" s="14"/>
      <c r="E45" s="18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4"/>
      <c r="L45" s="19"/>
      <c r="M45" s="20"/>
      <c r="N45" s="21"/>
    </row>
    <row r="46" spans="1:14" ht="15" customHeight="1">
      <c r="A46" s="122" t="s">
        <v>136</v>
      </c>
      <c r="B46" s="123"/>
      <c r="C46" s="123"/>
      <c r="D46" s="123"/>
      <c r="E46" s="123"/>
      <c r="F46" s="123"/>
      <c r="G46" s="123"/>
      <c r="H46" s="123"/>
      <c r="I46" s="124"/>
      <c r="J46" s="24"/>
      <c r="L46" s="19"/>
      <c r="M46" s="20"/>
      <c r="N46" s="21"/>
    </row>
    <row r="47" spans="1:14" ht="15.75" customHeight="1">
      <c r="A47" s="30">
        <v>13</v>
      </c>
      <c r="B47" s="14" t="s">
        <v>141</v>
      </c>
      <c r="C47" s="16" t="s">
        <v>87</v>
      </c>
      <c r="D47" s="14" t="s">
        <v>42</v>
      </c>
      <c r="E47" s="18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f t="shared" ref="I47:I50" si="6">F47/2*G47</f>
        <v>890.47107800000015</v>
      </c>
      <c r="J47" s="24"/>
      <c r="L47" s="19"/>
      <c r="M47" s="20"/>
      <c r="N47" s="21"/>
    </row>
    <row r="48" spans="1:14" ht="15.75" customHeight="1">
      <c r="A48" s="30">
        <v>14</v>
      </c>
      <c r="B48" s="14" t="s">
        <v>35</v>
      </c>
      <c r="C48" s="16" t="s">
        <v>87</v>
      </c>
      <c r="D48" s="14" t="s">
        <v>42</v>
      </c>
      <c r="E48" s="18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f t="shared" si="6"/>
        <v>30.132960000000001</v>
      </c>
      <c r="J48" s="24"/>
      <c r="L48" s="19"/>
      <c r="M48" s="20"/>
      <c r="N48" s="21"/>
    </row>
    <row r="49" spans="1:22" ht="15.75" customHeight="1">
      <c r="A49" s="30">
        <v>15</v>
      </c>
      <c r="B49" s="14" t="s">
        <v>36</v>
      </c>
      <c r="C49" s="16" t="s">
        <v>87</v>
      </c>
      <c r="D49" s="14" t="s">
        <v>42</v>
      </c>
      <c r="E49" s="18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f t="shared" si="6"/>
        <v>531.83515439999996</v>
      </c>
      <c r="J49" s="24"/>
      <c r="L49" s="19"/>
      <c r="M49" s="20"/>
      <c r="N49" s="21"/>
    </row>
    <row r="50" spans="1:22" ht="15.75" customHeight="1">
      <c r="A50" s="30">
        <v>16</v>
      </c>
      <c r="B50" s="14" t="s">
        <v>37</v>
      </c>
      <c r="C50" s="16" t="s">
        <v>87</v>
      </c>
      <c r="D50" s="14" t="s">
        <v>42</v>
      </c>
      <c r="E50" s="18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f t="shared" si="6"/>
        <v>2384.6061</v>
      </c>
      <c r="J50" s="24"/>
      <c r="L50" s="19"/>
      <c r="M50" s="20"/>
      <c r="N50" s="21"/>
    </row>
    <row r="51" spans="1:22" ht="15.75" customHeight="1">
      <c r="A51" s="30">
        <v>17</v>
      </c>
      <c r="B51" s="14" t="s">
        <v>34</v>
      </c>
      <c r="C51" s="16" t="s">
        <v>52</v>
      </c>
      <c r="D51" s="14" t="s">
        <v>42</v>
      </c>
      <c r="E51" s="18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f>F51/2*G51</f>
        <v>103.674159</v>
      </c>
      <c r="J51" s="24"/>
      <c r="L51" s="19"/>
      <c r="M51" s="20"/>
      <c r="N51" s="21"/>
    </row>
    <row r="52" spans="1:22" ht="15.75" customHeight="1">
      <c r="A52" s="30">
        <v>18</v>
      </c>
      <c r="B52" s="14" t="s">
        <v>55</v>
      </c>
      <c r="C52" s="16" t="s">
        <v>87</v>
      </c>
      <c r="D52" s="14" t="s">
        <v>143</v>
      </c>
      <c r="E52" s="18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4"/>
      <c r="L52" s="19"/>
      <c r="M52" s="20"/>
      <c r="N52" s="21"/>
    </row>
    <row r="53" spans="1:22" ht="31.5" hidden="1" customHeight="1">
      <c r="A53" s="30">
        <v>16</v>
      </c>
      <c r="B53" s="14" t="s">
        <v>89</v>
      </c>
      <c r="C53" s="16" t="s">
        <v>87</v>
      </c>
      <c r="D53" s="14" t="s">
        <v>42</v>
      </c>
      <c r="E53" s="18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4"/>
      <c r="L53" s="19"/>
      <c r="M53" s="20"/>
      <c r="N53" s="21"/>
    </row>
    <row r="54" spans="1:22" ht="31.5" hidden="1" customHeight="1">
      <c r="A54" s="30">
        <v>17</v>
      </c>
      <c r="B54" s="14" t="s">
        <v>90</v>
      </c>
      <c r="C54" s="16" t="s">
        <v>38</v>
      </c>
      <c r="D54" s="14" t="s">
        <v>42</v>
      </c>
      <c r="E54" s="18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4"/>
      <c r="L54" s="19"/>
      <c r="M54" s="20"/>
      <c r="N54" s="21"/>
    </row>
    <row r="55" spans="1:22" ht="15.75" hidden="1" customHeight="1">
      <c r="A55" s="30">
        <v>19</v>
      </c>
      <c r="B55" s="14" t="s">
        <v>39</v>
      </c>
      <c r="C55" s="16" t="s">
        <v>40</v>
      </c>
      <c r="D55" s="14" t="s">
        <v>42</v>
      </c>
      <c r="E55" s="18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4"/>
      <c r="L55" s="19"/>
      <c r="M55" s="20"/>
      <c r="N55" s="21"/>
    </row>
    <row r="56" spans="1:22" ht="15.75" hidden="1" customHeight="1">
      <c r="A56" s="30">
        <v>19</v>
      </c>
      <c r="B56" s="14" t="s">
        <v>41</v>
      </c>
      <c r="C56" s="16" t="s">
        <v>106</v>
      </c>
      <c r="D56" s="14" t="s">
        <v>70</v>
      </c>
      <c r="E56" s="18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4"/>
      <c r="L56" s="19"/>
      <c r="M56" s="20"/>
      <c r="N56" s="21"/>
    </row>
    <row r="57" spans="1:22" ht="15.75" customHeight="1">
      <c r="A57" s="122" t="s">
        <v>137</v>
      </c>
      <c r="B57" s="123"/>
      <c r="C57" s="123"/>
      <c r="D57" s="123"/>
      <c r="E57" s="123"/>
      <c r="F57" s="123"/>
      <c r="G57" s="123"/>
      <c r="H57" s="123"/>
      <c r="I57" s="124"/>
      <c r="J57" s="24"/>
      <c r="L57" s="19"/>
      <c r="M57" s="20"/>
      <c r="N57" s="21"/>
    </row>
    <row r="58" spans="1:22" ht="15.75" hidden="1" customHeight="1">
      <c r="A58" s="30"/>
      <c r="B58" s="54" t="s">
        <v>43</v>
      </c>
      <c r="C58" s="16"/>
      <c r="D58" s="14"/>
      <c r="E58" s="18"/>
      <c r="F58" s="13"/>
      <c r="G58" s="13"/>
      <c r="H58" s="13"/>
      <c r="I58" s="13"/>
      <c r="J58" s="24"/>
      <c r="L58" s="19"/>
    </row>
    <row r="59" spans="1:22" ht="31.5" hidden="1" customHeight="1">
      <c r="A59" s="30">
        <v>20</v>
      </c>
      <c r="B59" s="14" t="s">
        <v>142</v>
      </c>
      <c r="C59" s="16" t="s">
        <v>85</v>
      </c>
      <c r="D59" s="14" t="s">
        <v>107</v>
      </c>
      <c r="E59" s="18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0"/>
      <c r="B60" s="54" t="s">
        <v>44</v>
      </c>
      <c r="C60" s="16"/>
      <c r="D60" s="14"/>
      <c r="E60" s="18"/>
      <c r="F60" s="13"/>
      <c r="G60" s="13"/>
      <c r="H60" s="13"/>
      <c r="I60" s="13"/>
    </row>
    <row r="61" spans="1:22" ht="18" customHeight="1">
      <c r="A61" s="30">
        <v>19</v>
      </c>
      <c r="B61" s="14" t="s">
        <v>120</v>
      </c>
      <c r="C61" s="16" t="s">
        <v>52</v>
      </c>
      <c r="D61" s="14" t="s">
        <v>53</v>
      </c>
      <c r="E61" s="18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f>F61/4*G61</f>
        <v>2751.8426749999999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0">
        <v>20</v>
      </c>
      <c r="B62" s="14" t="s">
        <v>121</v>
      </c>
      <c r="C62" s="16" t="s">
        <v>25</v>
      </c>
      <c r="D62" s="14" t="s">
        <v>30</v>
      </c>
      <c r="E62" s="18">
        <v>286.8</v>
      </c>
      <c r="F62" s="13">
        <v>2400</v>
      </c>
      <c r="G62" s="13">
        <v>1.2</v>
      </c>
      <c r="H62" s="13">
        <f>F62*G62/1000</f>
        <v>2.88</v>
      </c>
      <c r="I62" s="13">
        <f>F62/12*G62</f>
        <v>240</v>
      </c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54" t="s">
        <v>128</v>
      </c>
      <c r="C63" s="16"/>
      <c r="D63" s="14"/>
      <c r="E63" s="18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0"/>
      <c r="B64" s="14" t="s">
        <v>129</v>
      </c>
      <c r="C64" s="16" t="s">
        <v>106</v>
      </c>
      <c r="D64" s="14" t="s">
        <v>53</v>
      </c>
      <c r="E64" s="18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04"/>
      <c r="S64" s="104"/>
      <c r="T64" s="104"/>
      <c r="U64" s="104"/>
    </row>
    <row r="65" spans="1:21" ht="15.75" customHeight="1">
      <c r="A65" s="30"/>
      <c r="B65" s="54" t="s">
        <v>45</v>
      </c>
      <c r="C65" s="16"/>
      <c r="D65" s="14"/>
      <c r="E65" s="18"/>
      <c r="F65" s="13"/>
      <c r="G65" s="13"/>
      <c r="H65" s="13" t="s">
        <v>140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8.75" customHeight="1">
      <c r="A66" s="30">
        <v>21</v>
      </c>
      <c r="B66" s="14" t="s">
        <v>46</v>
      </c>
      <c r="C66" s="16" t="s">
        <v>106</v>
      </c>
      <c r="D66" s="14" t="s">
        <v>66</v>
      </c>
      <c r="E66" s="18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G66*2</f>
        <v>444.8</v>
      </c>
    </row>
    <row r="67" spans="1:21" ht="11.25" hidden="1" customHeight="1">
      <c r="A67" s="30"/>
      <c r="B67" s="14" t="s">
        <v>47</v>
      </c>
      <c r="C67" s="16" t="s">
        <v>106</v>
      </c>
      <c r="D67" s="14" t="s">
        <v>66</v>
      </c>
      <c r="E67" s="18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hidden="1" customHeight="1">
      <c r="A68" s="30"/>
      <c r="B68" s="14" t="s">
        <v>48</v>
      </c>
      <c r="C68" s="16" t="s">
        <v>108</v>
      </c>
      <c r="D68" s="14" t="s">
        <v>53</v>
      </c>
      <c r="E68" s="18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6.5" hidden="1" customHeight="1">
      <c r="A69" s="30"/>
      <c r="B69" s="14" t="s">
        <v>49</v>
      </c>
      <c r="C69" s="16" t="s">
        <v>109</v>
      </c>
      <c r="D69" s="14"/>
      <c r="E69" s="18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4.25" hidden="1" customHeight="1">
      <c r="A70" s="30"/>
      <c r="B70" s="14" t="s">
        <v>50</v>
      </c>
      <c r="C70" s="16" t="s">
        <v>76</v>
      </c>
      <c r="D70" s="14" t="s">
        <v>53</v>
      </c>
      <c r="E70" s="18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6.5" hidden="1" customHeight="1">
      <c r="A71" s="30"/>
      <c r="B71" s="65" t="s">
        <v>110</v>
      </c>
      <c r="C71" s="16" t="s">
        <v>33</v>
      </c>
      <c r="D71" s="14"/>
      <c r="E71" s="18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" hidden="1" customHeight="1">
      <c r="A72" s="30"/>
      <c r="B72" s="65" t="s">
        <v>111</v>
      </c>
      <c r="C72" s="16" t="s">
        <v>33</v>
      </c>
      <c r="D72" s="14"/>
      <c r="E72" s="18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customHeight="1">
      <c r="A73" s="30">
        <v>22</v>
      </c>
      <c r="B73" s="14" t="s">
        <v>56</v>
      </c>
      <c r="C73" s="16" t="s">
        <v>57</v>
      </c>
      <c r="D73" s="14" t="s">
        <v>53</v>
      </c>
      <c r="E73" s="18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8.75" customHeight="1">
      <c r="A74" s="30"/>
      <c r="B74" s="54" t="s">
        <v>71</v>
      </c>
      <c r="C74" s="16"/>
      <c r="D74" s="14"/>
      <c r="E74" s="18"/>
      <c r="F74" s="13"/>
      <c r="G74" s="13"/>
      <c r="H74" s="13" t="s">
        <v>140</v>
      </c>
      <c r="I74" s="13"/>
    </row>
    <row r="75" spans="1:21" ht="17.25" customHeight="1">
      <c r="A75" s="30">
        <v>23</v>
      </c>
      <c r="B75" s="14" t="s">
        <v>72</v>
      </c>
      <c r="C75" s="16" t="s">
        <v>74</v>
      </c>
      <c r="D75" s="14"/>
      <c r="E75" s="18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G75*0.5</f>
        <v>250.81</v>
      </c>
    </row>
    <row r="76" spans="1:21" ht="16.5" hidden="1" customHeight="1">
      <c r="A76" s="30"/>
      <c r="B76" s="14" t="s">
        <v>73</v>
      </c>
      <c r="C76" s="16" t="s">
        <v>31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4.25" hidden="1" customHeight="1">
      <c r="A77" s="30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20.25" hidden="1" customHeight="1">
      <c r="A78" s="30"/>
      <c r="B78" s="62" t="s">
        <v>75</v>
      </c>
      <c r="C78" s="16"/>
      <c r="D78" s="14"/>
      <c r="E78" s="18"/>
      <c r="F78" s="13"/>
      <c r="G78" s="13" t="s">
        <v>140</v>
      </c>
      <c r="H78" s="13" t="s">
        <v>140</v>
      </c>
      <c r="I78" s="13"/>
    </row>
    <row r="79" spans="1:21" ht="20.25" hidden="1" customHeight="1">
      <c r="A79" s="30"/>
      <c r="B79" s="42" t="s">
        <v>124</v>
      </c>
      <c r="C79" s="16" t="s">
        <v>76</v>
      </c>
      <c r="D79" s="14"/>
      <c r="E79" s="18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14.25" hidden="1" customHeight="1">
      <c r="A80" s="30"/>
      <c r="B80" s="54" t="s">
        <v>91</v>
      </c>
      <c r="C80" s="68"/>
      <c r="D80" s="68"/>
      <c r="E80" s="68"/>
      <c r="F80" s="68"/>
      <c r="G80" s="63"/>
      <c r="H80" s="63">
        <f>SUM(H59:H79)</f>
        <v>127.19723648</v>
      </c>
      <c r="I80" s="63"/>
    </row>
    <row r="81" spans="1:9" ht="12.75" hidden="1" customHeight="1">
      <c r="A81" s="30">
        <v>22</v>
      </c>
      <c r="B81" s="14" t="s">
        <v>112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f>G81</f>
        <v>13441.4</v>
      </c>
    </row>
    <row r="82" spans="1:9" ht="15.75" customHeight="1">
      <c r="A82" s="105" t="s">
        <v>138</v>
      </c>
      <c r="B82" s="106"/>
      <c r="C82" s="106"/>
      <c r="D82" s="106"/>
      <c r="E82" s="106"/>
      <c r="F82" s="106"/>
      <c r="G82" s="106"/>
      <c r="H82" s="106"/>
      <c r="I82" s="107"/>
    </row>
    <row r="83" spans="1:9" ht="15.75" customHeight="1">
      <c r="A83" s="30">
        <v>24</v>
      </c>
      <c r="B83" s="14" t="s">
        <v>114</v>
      </c>
      <c r="C83" s="16" t="s">
        <v>54</v>
      </c>
      <c r="D83" s="57" t="s">
        <v>153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0">
        <v>25</v>
      </c>
      <c r="B84" s="14" t="s">
        <v>77</v>
      </c>
      <c r="C84" s="16"/>
      <c r="D84" s="57" t="s">
        <v>153</v>
      </c>
      <c r="E84" s="18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0"/>
      <c r="B85" s="35" t="s">
        <v>79</v>
      </c>
      <c r="C85" s="62"/>
      <c r="D85" s="66"/>
      <c r="E85" s="63"/>
      <c r="F85" s="63"/>
      <c r="G85" s="63"/>
      <c r="H85" s="63">
        <f>H84</f>
        <v>104.99025599999999</v>
      </c>
      <c r="I85" s="63">
        <f>I84+I83+I75+I73+I62+I61+I52+I51+I50+I49+I48+I47+I35+I34+I32+I31+I28+I27+I24+I21+I20+I18+I17+I16+I66</f>
        <v>61093.380810622235</v>
      </c>
    </row>
    <row r="86" spans="1:9" ht="15.75" customHeight="1">
      <c r="A86" s="116" t="s">
        <v>59</v>
      </c>
      <c r="B86" s="117"/>
      <c r="C86" s="117"/>
      <c r="D86" s="117"/>
      <c r="E86" s="117"/>
      <c r="F86" s="117"/>
      <c r="G86" s="117"/>
      <c r="H86" s="117"/>
      <c r="I86" s="118"/>
    </row>
    <row r="87" spans="1:9" ht="15.75" customHeight="1">
      <c r="A87" s="30" t="s">
        <v>228</v>
      </c>
      <c r="B87" s="45" t="s">
        <v>122</v>
      </c>
      <c r="C87" s="61" t="s">
        <v>106</v>
      </c>
      <c r="D87" s="42"/>
      <c r="E87" s="13"/>
      <c r="F87" s="13">
        <v>488</v>
      </c>
      <c r="G87" s="13">
        <v>55.55</v>
      </c>
      <c r="H87" s="67">
        <f t="shared" ref="H87" si="10">G87*F87/1000</f>
        <v>27.108399999999996</v>
      </c>
      <c r="I87" s="13">
        <f>G87*61</f>
        <v>3388.5499999999997</v>
      </c>
    </row>
    <row r="88" spans="1:9" ht="15.75" customHeight="1">
      <c r="A88" s="30">
        <v>27</v>
      </c>
      <c r="B88" s="46" t="s">
        <v>176</v>
      </c>
      <c r="C88" s="47" t="s">
        <v>177</v>
      </c>
      <c r="D88" s="42"/>
      <c r="E88" s="13"/>
      <c r="F88" s="13">
        <v>0.5</v>
      </c>
      <c r="G88" s="34">
        <v>134.12</v>
      </c>
      <c r="H88" s="67">
        <f>G88*F88/1000</f>
        <v>6.7060000000000008E-2</v>
      </c>
      <c r="I88" s="13">
        <f>G88*16</f>
        <v>2145.92</v>
      </c>
    </row>
    <row r="89" spans="1:9" ht="15.75" customHeight="1">
      <c r="A89" s="30">
        <v>28</v>
      </c>
      <c r="B89" s="95" t="s">
        <v>220</v>
      </c>
      <c r="C89" s="96" t="s">
        <v>221</v>
      </c>
      <c r="D89" s="14"/>
      <c r="E89" s="18"/>
      <c r="F89" s="13">
        <v>1</v>
      </c>
      <c r="G89" s="34">
        <v>581.55999999999995</v>
      </c>
      <c r="H89" s="67">
        <f t="shared" ref="H89" si="11">G89*F89/1000</f>
        <v>0.58155999999999997</v>
      </c>
      <c r="I89" s="13">
        <f>G89*0.3</f>
        <v>174.46799999999999</v>
      </c>
    </row>
    <row r="90" spans="1:9" ht="30" customHeight="1">
      <c r="A90" s="30">
        <v>29</v>
      </c>
      <c r="B90" s="91" t="s">
        <v>218</v>
      </c>
      <c r="C90" s="92" t="s">
        <v>38</v>
      </c>
      <c r="D90" s="14"/>
      <c r="E90" s="18"/>
      <c r="F90" s="13"/>
      <c r="G90" s="90">
        <v>3724.37</v>
      </c>
      <c r="H90" s="67"/>
      <c r="I90" s="13">
        <f>G90*0.03</f>
        <v>111.7311</v>
      </c>
    </row>
    <row r="91" spans="1:9" ht="15.75" customHeight="1">
      <c r="A91" s="30">
        <v>30</v>
      </c>
      <c r="B91" s="46" t="s">
        <v>222</v>
      </c>
      <c r="C91" s="47" t="s">
        <v>106</v>
      </c>
      <c r="D91" s="14"/>
      <c r="E91" s="18"/>
      <c r="F91" s="13"/>
      <c r="G91" s="34">
        <v>89.59</v>
      </c>
      <c r="H91" s="67"/>
      <c r="I91" s="13">
        <f>G91*1</f>
        <v>89.59</v>
      </c>
    </row>
    <row r="92" spans="1:9" ht="15.75" customHeight="1">
      <c r="A92" s="30"/>
      <c r="B92" s="40" t="s">
        <v>51</v>
      </c>
      <c r="C92" s="36"/>
      <c r="D92" s="43"/>
      <c r="E92" s="36">
        <v>1</v>
      </c>
      <c r="F92" s="36"/>
      <c r="G92" s="36"/>
      <c r="H92" s="36"/>
      <c r="I92" s="32">
        <f>I91+I90+I89+I88</f>
        <v>2521.7091</v>
      </c>
    </row>
    <row r="93" spans="1:9" ht="15.75" customHeight="1">
      <c r="A93" s="30"/>
      <c r="B93" s="42" t="s">
        <v>78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160</v>
      </c>
      <c r="C94" s="33"/>
      <c r="D94" s="33"/>
      <c r="E94" s="33"/>
      <c r="F94" s="33"/>
      <c r="G94" s="33"/>
      <c r="H94" s="33"/>
      <c r="I94" s="39">
        <f>I85+I92</f>
        <v>63615.089910622235</v>
      </c>
    </row>
    <row r="95" spans="1:9" ht="15.75" customHeight="1">
      <c r="A95" s="119" t="s">
        <v>223</v>
      </c>
      <c r="B95" s="120"/>
      <c r="C95" s="120"/>
      <c r="D95" s="120"/>
      <c r="E95" s="120"/>
      <c r="F95" s="120"/>
      <c r="G95" s="120"/>
      <c r="H95" s="120"/>
      <c r="I95" s="120"/>
    </row>
    <row r="96" spans="1:9" ht="15.75" customHeight="1">
      <c r="A96" s="108" t="s">
        <v>229</v>
      </c>
      <c r="B96" s="108"/>
      <c r="C96" s="108"/>
      <c r="D96" s="108"/>
      <c r="E96" s="108"/>
      <c r="F96" s="108"/>
      <c r="G96" s="108"/>
      <c r="H96" s="108"/>
      <c r="I96" s="108"/>
    </row>
    <row r="97" spans="1:9" ht="15.75">
      <c r="A97" s="56"/>
      <c r="B97" s="109" t="s">
        <v>230</v>
      </c>
      <c r="C97" s="109"/>
      <c r="D97" s="109"/>
      <c r="E97" s="109"/>
      <c r="F97" s="109"/>
      <c r="G97" s="109"/>
      <c r="H97" s="60"/>
      <c r="I97" s="3"/>
    </row>
    <row r="98" spans="1:9" ht="15.75" customHeight="1">
      <c r="A98" s="52"/>
      <c r="B98" s="110" t="s">
        <v>6</v>
      </c>
      <c r="C98" s="110"/>
      <c r="D98" s="110"/>
      <c r="E98" s="110"/>
      <c r="F98" s="110"/>
      <c r="G98" s="110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11" t="s">
        <v>7</v>
      </c>
      <c r="B100" s="111"/>
      <c r="C100" s="111"/>
      <c r="D100" s="111"/>
      <c r="E100" s="111"/>
      <c r="F100" s="111"/>
      <c r="G100" s="111"/>
      <c r="H100" s="111"/>
      <c r="I100" s="111"/>
    </row>
    <row r="101" spans="1:9" ht="15.75" customHeight="1">
      <c r="A101" s="111" t="s">
        <v>8</v>
      </c>
      <c r="B101" s="111"/>
      <c r="C101" s="111"/>
      <c r="D101" s="111"/>
      <c r="E101" s="111"/>
      <c r="F101" s="111"/>
      <c r="G101" s="111"/>
      <c r="H101" s="111"/>
      <c r="I101" s="111"/>
    </row>
    <row r="102" spans="1:9" ht="15.75">
      <c r="A102" s="112" t="s">
        <v>60</v>
      </c>
      <c r="B102" s="112"/>
      <c r="C102" s="112"/>
      <c r="D102" s="112"/>
      <c r="E102" s="112"/>
      <c r="F102" s="112"/>
      <c r="G102" s="112"/>
      <c r="H102" s="112"/>
      <c r="I102" s="112"/>
    </row>
    <row r="103" spans="1:9" ht="15.75" customHeight="1">
      <c r="A103" s="11"/>
    </row>
    <row r="104" spans="1:9" ht="15.75" customHeight="1">
      <c r="A104" s="113" t="s">
        <v>9</v>
      </c>
      <c r="B104" s="113"/>
      <c r="C104" s="113"/>
      <c r="D104" s="113"/>
      <c r="E104" s="113"/>
      <c r="F104" s="113"/>
      <c r="G104" s="113"/>
      <c r="H104" s="113"/>
      <c r="I104" s="113"/>
    </row>
    <row r="105" spans="1:9" ht="15.75" customHeight="1">
      <c r="A105" s="4"/>
    </row>
    <row r="106" spans="1:9" ht="15.75">
      <c r="B106" s="53" t="s">
        <v>10</v>
      </c>
      <c r="C106" s="114" t="s">
        <v>133</v>
      </c>
      <c r="D106" s="114"/>
      <c r="E106" s="114"/>
      <c r="F106" s="58"/>
      <c r="I106" s="51"/>
    </row>
    <row r="107" spans="1:9" ht="15.75" customHeight="1">
      <c r="A107" s="52"/>
      <c r="C107" s="110" t="s">
        <v>11</v>
      </c>
      <c r="D107" s="110"/>
      <c r="E107" s="110"/>
      <c r="F107" s="25"/>
      <c r="I107" s="50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3" t="s">
        <v>13</v>
      </c>
      <c r="C109" s="115"/>
      <c r="D109" s="115"/>
      <c r="E109" s="115"/>
      <c r="F109" s="59"/>
      <c r="I109" s="51"/>
    </row>
    <row r="110" spans="1:9" ht="15.75" customHeight="1">
      <c r="A110" s="52"/>
      <c r="C110" s="104" t="s">
        <v>11</v>
      </c>
      <c r="D110" s="104"/>
      <c r="E110" s="104"/>
      <c r="F110" s="52"/>
      <c r="I110" s="50" t="s">
        <v>12</v>
      </c>
    </row>
    <row r="111" spans="1:9" ht="15.75">
      <c r="A111" s="4" t="s">
        <v>14</v>
      </c>
    </row>
    <row r="112" spans="1:9" ht="15.75" customHeight="1">
      <c r="A112" s="102" t="s">
        <v>15</v>
      </c>
      <c r="B112" s="102"/>
      <c r="C112" s="102"/>
      <c r="D112" s="102"/>
      <c r="E112" s="102"/>
      <c r="F112" s="102"/>
      <c r="G112" s="102"/>
      <c r="H112" s="102"/>
      <c r="I112" s="102"/>
    </row>
    <row r="113" spans="1:9" ht="45" customHeight="1">
      <c r="A113" s="103" t="s">
        <v>16</v>
      </c>
      <c r="B113" s="103"/>
      <c r="C113" s="103"/>
      <c r="D113" s="103"/>
      <c r="E113" s="103"/>
      <c r="F113" s="103"/>
      <c r="G113" s="103"/>
      <c r="H113" s="103"/>
      <c r="I113" s="103"/>
    </row>
    <row r="114" spans="1:9" ht="30" customHeight="1">
      <c r="A114" s="103" t="s">
        <v>17</v>
      </c>
      <c r="B114" s="103"/>
      <c r="C114" s="103"/>
      <c r="D114" s="103"/>
      <c r="E114" s="103"/>
      <c r="F114" s="103"/>
      <c r="G114" s="103"/>
      <c r="H114" s="103"/>
      <c r="I114" s="103"/>
    </row>
    <row r="115" spans="1:9" ht="30" customHeight="1">
      <c r="A115" s="103" t="s">
        <v>21</v>
      </c>
      <c r="B115" s="103"/>
      <c r="C115" s="103"/>
      <c r="D115" s="103"/>
      <c r="E115" s="103"/>
      <c r="F115" s="103"/>
      <c r="G115" s="103"/>
      <c r="H115" s="103"/>
      <c r="I115" s="103"/>
    </row>
    <row r="116" spans="1:9" ht="15" customHeight="1">
      <c r="A116" s="103" t="s">
        <v>20</v>
      </c>
      <c r="B116" s="103"/>
      <c r="C116" s="103"/>
      <c r="D116" s="103"/>
      <c r="E116" s="103"/>
      <c r="F116" s="103"/>
      <c r="G116" s="103"/>
      <c r="H116" s="103"/>
      <c r="I116" s="103"/>
    </row>
  </sheetData>
  <autoFilter ref="I12:I59"/>
  <mergeCells count="30">
    <mergeCell ref="R64:U64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6:I46"/>
    <mergeCell ref="A57:I57"/>
    <mergeCell ref="A96:I96"/>
    <mergeCell ref="B97:G97"/>
    <mergeCell ref="B98:G98"/>
    <mergeCell ref="A100:I100"/>
    <mergeCell ref="A101:I101"/>
    <mergeCell ref="A86:I86"/>
    <mergeCell ref="A95:I95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2017-12-20T11:37:21Z</cp:lastPrinted>
  <dcterms:created xsi:type="dcterms:W3CDTF">2016-03-25T08:33:47Z</dcterms:created>
  <dcterms:modified xsi:type="dcterms:W3CDTF">2019-01-22T06:28:03Z</dcterms:modified>
</cp:coreProperties>
</file>