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8" r:id="rId1"/>
    <sheet name="02.20" sheetId="17" r:id="rId2"/>
    <sheet name="03.20" sheetId="18" r:id="rId3"/>
    <sheet name="04.20" sheetId="19" r:id="rId4"/>
    <sheet name="05.20" sheetId="20" r:id="rId5"/>
    <sheet name="06.20" sheetId="21" r:id="rId6"/>
    <sheet name="07.20" sheetId="22" r:id="rId7"/>
    <sheet name="08.20" sheetId="23" r:id="rId8"/>
    <sheet name="09.20" sheetId="24" r:id="rId9"/>
    <sheet name="10.20" sheetId="25" r:id="rId10"/>
    <sheet name="11.20" sheetId="26" r:id="rId11"/>
    <sheet name="12.20" sheetId="27" r:id="rId12"/>
  </sheets>
  <definedNames>
    <definedName name="_xlnm._FilterDatabase" localSheetId="0" hidden="1">'01.20'!$I$12:$I$66</definedName>
    <definedName name="_xlnm._FilterDatabase" localSheetId="1" hidden="1">'02.20'!$I$12:$I$66</definedName>
    <definedName name="_xlnm._FilterDatabase" localSheetId="2" hidden="1">'03.20'!$I$12:$I$66</definedName>
    <definedName name="_xlnm._FilterDatabase" localSheetId="3" hidden="1">'04.20'!$I$12:$I$66</definedName>
    <definedName name="_xlnm._FilterDatabase" localSheetId="4" hidden="1">'05.20'!$I$12:$I$65</definedName>
    <definedName name="_xlnm._FilterDatabase" localSheetId="5" hidden="1">'06.20'!$I$12:$I$65</definedName>
    <definedName name="_xlnm._FilterDatabase" localSheetId="6" hidden="1">'07.20'!$I$12:$I$65</definedName>
    <definedName name="_xlnm._FilterDatabase" localSheetId="7" hidden="1">'08.20'!$I$12:$I$65</definedName>
    <definedName name="_xlnm._FilterDatabase" localSheetId="8" hidden="1">'09.20'!$I$12:$I$65</definedName>
    <definedName name="_xlnm._FilterDatabase" localSheetId="9" hidden="1">'10.20'!$I$12:$I$65</definedName>
    <definedName name="_xlnm._FilterDatabase" localSheetId="10" hidden="1">'11.20'!$I$12:$I$67</definedName>
    <definedName name="_xlnm._FilterDatabase" localSheetId="11" hidden="1">'12.20'!$I$12:$I$67</definedName>
    <definedName name="_xlnm.Print_Area" localSheetId="0">'01.20'!$A$1:$I$113</definedName>
    <definedName name="_xlnm.Print_Area" localSheetId="1">'02.20'!$A$1:$I$114</definedName>
    <definedName name="_xlnm.Print_Area" localSheetId="2">'03.20'!$A$1:$I$114</definedName>
    <definedName name="_xlnm.Print_Area" localSheetId="3">'04.20'!$A$1:$I$115</definedName>
    <definedName name="_xlnm.Print_Area" localSheetId="4">'05.20'!$A$1:$I$110</definedName>
    <definedName name="_xlnm.Print_Area" localSheetId="5">'06.20'!$A$1:$I$110</definedName>
    <definedName name="_xlnm.Print_Area" localSheetId="6">'07.20'!$A$1:$I$112</definedName>
    <definedName name="_xlnm.Print_Area" localSheetId="7">'08.20'!$A$1:$I$112</definedName>
    <definedName name="_xlnm.Print_Area" localSheetId="8">'09.20'!$A$1:$I$116</definedName>
    <definedName name="_xlnm.Print_Area" localSheetId="9">'10.20'!$A$1:$I$111</definedName>
    <definedName name="_xlnm.Print_Area" localSheetId="10">'11.20'!$A$1:$I$114</definedName>
    <definedName name="_xlnm.Print_Area" localSheetId="11">'12.20'!$A$1:$I$119</definedName>
  </definedNames>
  <calcPr calcId="124519"/>
</workbook>
</file>

<file path=xl/calcChain.xml><?xml version="1.0" encoding="utf-8"?>
<calcChain xmlns="http://schemas.openxmlformats.org/spreadsheetml/2006/main">
  <c r="I95" i="27"/>
  <c r="I96"/>
  <c r="I86"/>
  <c r="I82"/>
  <c r="I94"/>
  <c r="I93"/>
  <c r="I92"/>
  <c r="I91"/>
  <c r="I39"/>
  <c r="I86" i="26"/>
  <c r="I91"/>
  <c r="I90"/>
  <c r="I44"/>
  <c r="I84" i="25" l="1"/>
  <c r="I88"/>
  <c r="I93" i="24"/>
  <c r="I92"/>
  <c r="I91"/>
  <c r="I90"/>
  <c r="I89"/>
  <c r="I88"/>
  <c r="I89" i="23"/>
  <c r="I89" i="22" l="1"/>
  <c r="I91" i="18"/>
  <c r="I90"/>
  <c r="I19" i="21" l="1"/>
  <c r="I84"/>
  <c r="I84" i="20" l="1"/>
  <c r="I92" i="19"/>
  <c r="I91"/>
  <c r="F91"/>
  <c r="I85"/>
  <c r="I59"/>
  <c r="I90"/>
  <c r="I89"/>
  <c r="I88"/>
  <c r="I85" i="18"/>
  <c r="I88"/>
  <c r="I43"/>
  <c r="I42"/>
  <c r="I38"/>
  <c r="I85" i="17"/>
  <c r="I91"/>
  <c r="I58"/>
  <c r="I38"/>
  <c r="I85" i="8"/>
  <c r="I90"/>
  <c r="I89"/>
  <c r="I38"/>
  <c r="I60" i="27" l="1"/>
  <c r="I59"/>
  <c r="I44"/>
  <c r="H44"/>
  <c r="F43"/>
  <c r="H43" s="1"/>
  <c r="F42"/>
  <c r="I42" s="1"/>
  <c r="F41"/>
  <c r="I41" s="1"/>
  <c r="F40"/>
  <c r="I4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64" i="26"/>
  <c r="I89"/>
  <c r="I39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2" l="1"/>
  <c r="H17"/>
  <c r="H20"/>
  <c r="H26"/>
  <c r="H22" i="27"/>
  <c r="H41"/>
  <c r="H17"/>
  <c r="H20"/>
  <c r="H26"/>
  <c r="H40"/>
  <c r="H42"/>
  <c r="I43"/>
  <c r="I18"/>
  <c r="H18"/>
  <c r="I16"/>
  <c r="I19"/>
  <c r="I21"/>
  <c r="I23"/>
  <c r="I27"/>
  <c r="I18" i="26"/>
  <c r="H18"/>
  <c r="I16"/>
  <c r="I19"/>
  <c r="I21"/>
  <c r="I23"/>
  <c r="I27"/>
  <c r="F33" i="25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62" i="24"/>
  <c r="H17" i="25" l="1"/>
  <c r="H20"/>
  <c r="H22"/>
  <c r="I32"/>
  <c r="H32"/>
  <c r="I30"/>
  <c r="H31"/>
  <c r="I33"/>
  <c r="I18"/>
  <c r="H18"/>
  <c r="I16"/>
  <c r="I19"/>
  <c r="I21"/>
  <c r="I23"/>
  <c r="H26"/>
  <c r="I27"/>
  <c r="F33" i="24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33" i="23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i="24" l="1"/>
  <c r="H20"/>
  <c r="I32"/>
  <c r="H32"/>
  <c r="I30"/>
  <c r="H31"/>
  <c r="I33"/>
  <c r="I18"/>
  <c r="H18"/>
  <c r="I16"/>
  <c r="I19"/>
  <c r="I21"/>
  <c r="H22"/>
  <c r="I23"/>
  <c r="H26"/>
  <c r="I27"/>
  <c r="I32" i="23"/>
  <c r="H32"/>
  <c r="I30"/>
  <c r="H31"/>
  <c r="I33"/>
  <c r="H17"/>
  <c r="H20"/>
  <c r="H22"/>
  <c r="I18"/>
  <c r="H18"/>
  <c r="I16"/>
  <c r="I19"/>
  <c r="I21"/>
  <c r="I23"/>
  <c r="H26"/>
  <c r="I27"/>
  <c r="F27" i="22" l="1"/>
  <c r="H27" s="1"/>
  <c r="F26"/>
  <c r="I26" s="1"/>
  <c r="I25"/>
  <c r="H25"/>
  <c r="I24"/>
  <c r="H24"/>
  <c r="F23"/>
  <c r="I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21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20"/>
  <c r="H27" s="1"/>
  <c r="E18"/>
  <c r="F18" s="1"/>
  <c r="F17"/>
  <c r="H17" s="1"/>
  <c r="F16"/>
  <c r="I16" s="1"/>
  <c r="F27" i="19"/>
  <c r="H27" s="1"/>
  <c r="F26"/>
  <c r="I26" s="1"/>
  <c r="I25"/>
  <c r="H25"/>
  <c r="I24"/>
  <c r="H24"/>
  <c r="F23"/>
  <c r="H23" s="1"/>
  <c r="H22"/>
  <c r="F22"/>
  <c r="I22" s="1"/>
  <c r="F21"/>
  <c r="H21" s="1"/>
  <c r="F20"/>
  <c r="I20" s="1"/>
  <c r="F19"/>
  <c r="H19" s="1"/>
  <c r="E18"/>
  <c r="F18" s="1"/>
  <c r="F17"/>
  <c r="I17" s="1"/>
  <c r="F16"/>
  <c r="H16" s="1"/>
  <c r="F27" i="18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7" i="17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7" i="8"/>
  <c r="I62" i="20"/>
  <c r="F88" i="18"/>
  <c r="I88" i="17"/>
  <c r="F88"/>
  <c r="I88" i="8"/>
  <c r="H20" i="19" l="1"/>
  <c r="H26"/>
  <c r="H23" i="22"/>
  <c r="I18"/>
  <c r="H18"/>
  <c r="I16"/>
  <c r="H17"/>
  <c r="I19"/>
  <c r="H20"/>
  <c r="I21"/>
  <c r="H22"/>
  <c r="H26"/>
  <c r="I27"/>
  <c r="H17" i="21"/>
  <c r="I18"/>
  <c r="H18"/>
  <c r="I16"/>
  <c r="H20"/>
  <c r="I21"/>
  <c r="H22"/>
  <c r="I23"/>
  <c r="H26"/>
  <c r="I27"/>
  <c r="H16" i="20"/>
  <c r="I27"/>
  <c r="H18"/>
  <c r="I18"/>
  <c r="I17"/>
  <c r="I18" i="19"/>
  <c r="H18"/>
  <c r="I16"/>
  <c r="H17"/>
  <c r="I19"/>
  <c r="I21"/>
  <c r="I23"/>
  <c r="I27"/>
  <c r="I18" i="18"/>
  <c r="H18"/>
  <c r="I16"/>
  <c r="I19"/>
  <c r="I21"/>
  <c r="I23"/>
  <c r="I27"/>
  <c r="I18" i="17"/>
  <c r="H18"/>
  <c r="I16"/>
  <c r="I19"/>
  <c r="I21"/>
  <c r="I23"/>
  <c r="I27"/>
  <c r="I88" i="27"/>
  <c r="I89"/>
  <c r="H89"/>
  <c r="I82" i="26" l="1"/>
  <c r="I88" l="1"/>
  <c r="I86" i="25"/>
  <c r="I62"/>
  <c r="I86" i="24" l="1"/>
  <c r="I86" i="23"/>
  <c r="H86"/>
  <c r="I58" i="18"/>
  <c r="I86" i="22" l="1"/>
  <c r="H86"/>
  <c r="I86" i="21"/>
  <c r="I87" s="1"/>
  <c r="H86"/>
  <c r="I80" i="20"/>
  <c r="I86"/>
  <c r="I87" s="1"/>
  <c r="H86"/>
  <c r="I53" i="19"/>
  <c r="I87"/>
  <c r="H87"/>
  <c r="I43"/>
  <c r="I87" i="18"/>
  <c r="H87"/>
  <c r="I43" i="17"/>
  <c r="I43" i="8"/>
  <c r="I87" i="17" l="1"/>
  <c r="H87"/>
  <c r="H89" i="8"/>
  <c r="H88"/>
  <c r="I87"/>
  <c r="H87"/>
  <c r="I64" i="27" l="1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I56"/>
  <c r="F56"/>
  <c r="H56" s="1"/>
  <c r="I55"/>
  <c r="F55"/>
  <c r="H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H39"/>
  <c r="H37"/>
  <c r="H36"/>
  <c r="H35"/>
  <c r="F35"/>
  <c r="I35" s="1"/>
  <c r="E35"/>
  <c r="F34"/>
  <c r="I34" s="1"/>
  <c r="E33"/>
  <c r="F33" s="1"/>
  <c r="F32"/>
  <c r="I32" s="1"/>
  <c r="F31"/>
  <c r="I31" s="1"/>
  <c r="F28"/>
  <c r="I28" s="1"/>
  <c r="F85" i="26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H66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F40"/>
  <c r="H40" s="1"/>
  <c r="H39"/>
  <c r="H37"/>
  <c r="H36"/>
  <c r="H35"/>
  <c r="F35"/>
  <c r="I35" s="1"/>
  <c r="E35"/>
  <c r="F34"/>
  <c r="I34" s="1"/>
  <c r="E33"/>
  <c r="F33" s="1"/>
  <c r="H33" s="1"/>
  <c r="F32"/>
  <c r="H32" s="1"/>
  <c r="F31"/>
  <c r="I31" s="1"/>
  <c r="F28"/>
  <c r="H28" s="1"/>
  <c r="H87" i="25"/>
  <c r="H47" i="26" l="1"/>
  <c r="H51"/>
  <c r="H85"/>
  <c r="H70"/>
  <c r="H68"/>
  <c r="H72"/>
  <c r="H32" i="27"/>
  <c r="H59"/>
  <c r="H28"/>
  <c r="H50"/>
  <c r="H46"/>
  <c r="H48"/>
  <c r="H52"/>
  <c r="H33"/>
  <c r="I33"/>
  <c r="H31"/>
  <c r="H34"/>
  <c r="H47"/>
  <c r="H49"/>
  <c r="H51"/>
  <c r="H53"/>
  <c r="H66"/>
  <c r="I67"/>
  <c r="H68"/>
  <c r="I69"/>
  <c r="H70"/>
  <c r="I71"/>
  <c r="H72"/>
  <c r="I84"/>
  <c r="H85"/>
  <c r="H49" i="26"/>
  <c r="H53"/>
  <c r="H31"/>
  <c r="H34"/>
  <c r="H43"/>
  <c r="H41"/>
  <c r="I28"/>
  <c r="I32"/>
  <c r="I33"/>
  <c r="I40"/>
  <c r="I42"/>
  <c r="I46"/>
  <c r="I48"/>
  <c r="I50"/>
  <c r="I52"/>
  <c r="I59"/>
  <c r="I67"/>
  <c r="I69"/>
  <c r="I71"/>
  <c r="I84"/>
  <c r="I98" i="27" l="1"/>
  <c r="I93" i="26"/>
  <c r="F83" i="25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83" i="24"/>
  <c r="H83" s="1"/>
  <c r="F82"/>
  <c r="I82" s="1"/>
  <c r="H80"/>
  <c r="H78"/>
  <c r="F76"/>
  <c r="H76" s="1"/>
  <c r="H75"/>
  <c r="F74"/>
  <c r="H74" s="1"/>
  <c r="H73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83" i="2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I67" s="1"/>
  <c r="F66"/>
  <c r="H66" s="1"/>
  <c r="F65"/>
  <c r="I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83" i="22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I67" s="1"/>
  <c r="F66"/>
  <c r="H66" s="1"/>
  <c r="F65"/>
  <c r="I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E32"/>
  <c r="F32" s="1"/>
  <c r="F31"/>
  <c r="I31" s="1"/>
  <c r="F30"/>
  <c r="H30" s="1"/>
  <c r="F83" i="21"/>
  <c r="I83" s="1"/>
  <c r="F82"/>
  <c r="I82" s="1"/>
  <c r="H80"/>
  <c r="H78"/>
  <c r="F76"/>
  <c r="H76" s="1"/>
  <c r="H75"/>
  <c r="F74"/>
  <c r="H74" s="1"/>
  <c r="H73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E32"/>
  <c r="F32" s="1"/>
  <c r="F31"/>
  <c r="H31" s="1"/>
  <c r="F30"/>
  <c r="I30" s="1"/>
  <c r="I52" i="20"/>
  <c r="F8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I40" s="1"/>
  <c r="F39"/>
  <c r="I39" s="1"/>
  <c r="F38"/>
  <c r="I38" s="1"/>
  <c r="I37"/>
  <c r="H37"/>
  <c r="H35"/>
  <c r="H34"/>
  <c r="F33"/>
  <c r="I33" s="1"/>
  <c r="E32"/>
  <c r="F32" s="1"/>
  <c r="F31"/>
  <c r="H31" s="1"/>
  <c r="F30"/>
  <c r="I30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F84" i="19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E32"/>
  <c r="F32" s="1"/>
  <c r="H32" s="1"/>
  <c r="F31"/>
  <c r="H31" s="1"/>
  <c r="F30"/>
  <c r="I30" s="1"/>
  <c r="F84" i="18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F40"/>
  <c r="I40" s="1"/>
  <c r="F39"/>
  <c r="H39" s="1"/>
  <c r="H38"/>
  <c r="H36"/>
  <c r="H35"/>
  <c r="H34"/>
  <c r="F34"/>
  <c r="I34" s="1"/>
  <c r="E34"/>
  <c r="F33"/>
  <c r="I33" s="1"/>
  <c r="E32"/>
  <c r="F32" s="1"/>
  <c r="F31"/>
  <c r="H31" s="1"/>
  <c r="F30"/>
  <c r="I30" s="1"/>
  <c r="F84" i="17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H38"/>
  <c r="H36"/>
  <c r="H35"/>
  <c r="H34"/>
  <c r="F34"/>
  <c r="I34" s="1"/>
  <c r="E34"/>
  <c r="F33"/>
  <c r="I33" s="1"/>
  <c r="E32"/>
  <c r="F32" s="1"/>
  <c r="F31"/>
  <c r="H31" s="1"/>
  <c r="F30"/>
  <c r="I30" s="1"/>
  <c r="F84" i="8"/>
  <c r="F83"/>
  <c r="H83" s="1"/>
  <c r="H81"/>
  <c r="H79"/>
  <c r="F77"/>
  <c r="H77" s="1"/>
  <c r="H76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I58" s="1"/>
  <c r="F51"/>
  <c r="H51" s="1"/>
  <c r="F50"/>
  <c r="H50" s="1"/>
  <c r="I55"/>
  <c r="F55"/>
  <c r="H55" s="1"/>
  <c r="I54"/>
  <c r="F54"/>
  <c r="H54" s="1"/>
  <c r="H53"/>
  <c r="F52"/>
  <c r="H52" s="1"/>
  <c r="F49"/>
  <c r="H49" s="1"/>
  <c r="F48"/>
  <c r="H48" s="1"/>
  <c r="F47"/>
  <c r="H47" s="1"/>
  <c r="F46"/>
  <c r="H46" s="1"/>
  <c r="F45"/>
  <c r="H45" s="1"/>
  <c r="H43"/>
  <c r="F42"/>
  <c r="I42" s="1"/>
  <c r="F41"/>
  <c r="F40"/>
  <c r="F39"/>
  <c r="H38"/>
  <c r="H36"/>
  <c r="H35"/>
  <c r="H34"/>
  <c r="F34"/>
  <c r="I34" s="1"/>
  <c r="E34"/>
  <c r="F33"/>
  <c r="H33" s="1"/>
  <c r="E32"/>
  <c r="F32" s="1"/>
  <c r="H32" s="1"/>
  <c r="F31"/>
  <c r="H31" s="1"/>
  <c r="F30"/>
  <c r="H30" s="1"/>
  <c r="H27"/>
  <c r="H57" i="25" l="1"/>
  <c r="H67" i="23"/>
  <c r="H83"/>
  <c r="H40" i="20"/>
  <c r="I48"/>
  <c r="I46"/>
  <c r="I44"/>
  <c r="I64"/>
  <c r="I67"/>
  <c r="I65"/>
  <c r="I47"/>
  <c r="I45"/>
  <c r="I68"/>
  <c r="I66"/>
  <c r="H58" i="17"/>
  <c r="I51" i="20"/>
  <c r="I50"/>
  <c r="H52" i="19"/>
  <c r="I52"/>
  <c r="H30"/>
  <c r="H71"/>
  <c r="H84"/>
  <c r="H51"/>
  <c r="I51"/>
  <c r="H42"/>
  <c r="H33"/>
  <c r="H40"/>
  <c r="I38" i="25"/>
  <c r="H39"/>
  <c r="I40"/>
  <c r="H41"/>
  <c r="I44"/>
  <c r="H45"/>
  <c r="I46"/>
  <c r="H47"/>
  <c r="I48"/>
  <c r="H49"/>
  <c r="I50"/>
  <c r="H51"/>
  <c r="H64"/>
  <c r="I65"/>
  <c r="H66"/>
  <c r="I67"/>
  <c r="H68"/>
  <c r="I69"/>
  <c r="H70"/>
  <c r="I82"/>
  <c r="H83"/>
  <c r="I69" i="24"/>
  <c r="I38"/>
  <c r="H39"/>
  <c r="I40"/>
  <c r="H41"/>
  <c r="I44"/>
  <c r="H45"/>
  <c r="I46"/>
  <c r="H47"/>
  <c r="I48"/>
  <c r="H49"/>
  <c r="I50"/>
  <c r="H51"/>
  <c r="I57"/>
  <c r="H64"/>
  <c r="I65"/>
  <c r="H66"/>
  <c r="I67"/>
  <c r="H68"/>
  <c r="I70"/>
  <c r="H82"/>
  <c r="I83"/>
  <c r="I84" s="1"/>
  <c r="H57" i="23"/>
  <c r="H65"/>
  <c r="H70"/>
  <c r="H38"/>
  <c r="I39"/>
  <c r="H40"/>
  <c r="I41"/>
  <c r="H44"/>
  <c r="I45"/>
  <c r="H46"/>
  <c r="I47"/>
  <c r="H48"/>
  <c r="I49"/>
  <c r="H50"/>
  <c r="I51"/>
  <c r="I64"/>
  <c r="I66"/>
  <c r="I68"/>
  <c r="I82"/>
  <c r="I84" s="1"/>
  <c r="I32" i="22"/>
  <c r="H32"/>
  <c r="I30"/>
  <c r="H31"/>
  <c r="I33"/>
  <c r="H38"/>
  <c r="I39"/>
  <c r="H40"/>
  <c r="I41"/>
  <c r="H44"/>
  <c r="I45"/>
  <c r="H46"/>
  <c r="I47"/>
  <c r="H48"/>
  <c r="I49"/>
  <c r="H50"/>
  <c r="I51"/>
  <c r="H57"/>
  <c r="I64"/>
  <c r="H65"/>
  <c r="I66"/>
  <c r="H67"/>
  <c r="I68"/>
  <c r="H70"/>
  <c r="I82"/>
  <c r="H83"/>
  <c r="H83" i="21"/>
  <c r="H32"/>
  <c r="I32"/>
  <c r="H30"/>
  <c r="I31"/>
  <c r="H33"/>
  <c r="I38"/>
  <c r="H39"/>
  <c r="I40"/>
  <c r="H41"/>
  <c r="I44"/>
  <c r="H45"/>
  <c r="I46"/>
  <c r="H47"/>
  <c r="I48"/>
  <c r="H49"/>
  <c r="I50"/>
  <c r="H51"/>
  <c r="I57"/>
  <c r="H64"/>
  <c r="I65"/>
  <c r="H66"/>
  <c r="I67"/>
  <c r="H68"/>
  <c r="I70"/>
  <c r="H82"/>
  <c r="H57" i="20"/>
  <c r="H38"/>
  <c r="H49"/>
  <c r="H32"/>
  <c r="I32"/>
  <c r="H19"/>
  <c r="I20"/>
  <c r="H21"/>
  <c r="I22"/>
  <c r="H23"/>
  <c r="I26"/>
  <c r="H30"/>
  <c r="I31"/>
  <c r="H33"/>
  <c r="H39"/>
  <c r="H41"/>
  <c r="H70"/>
  <c r="I82"/>
  <c r="H83"/>
  <c r="I31" i="19"/>
  <c r="I32"/>
  <c r="I39"/>
  <c r="I41"/>
  <c r="I50"/>
  <c r="I58"/>
  <c r="I83"/>
  <c r="H32" i="18"/>
  <c r="I32"/>
  <c r="H30"/>
  <c r="I31"/>
  <c r="H33"/>
  <c r="I39"/>
  <c r="H40"/>
  <c r="I41"/>
  <c r="H42"/>
  <c r="I50"/>
  <c r="H71"/>
  <c r="I83"/>
  <c r="H84"/>
  <c r="H32" i="17"/>
  <c r="I32"/>
  <c r="H30"/>
  <c r="I31"/>
  <c r="H33"/>
  <c r="I39"/>
  <c r="H40"/>
  <c r="I41"/>
  <c r="H42"/>
  <c r="I50"/>
  <c r="H71"/>
  <c r="I83"/>
  <c r="H84"/>
  <c r="H84" i="8"/>
  <c r="I84"/>
  <c r="I83"/>
  <c r="H58"/>
  <c r="I71"/>
  <c r="I50"/>
  <c r="H39"/>
  <c r="I39"/>
  <c r="H41"/>
  <c r="I41"/>
  <c r="H40"/>
  <c r="I40"/>
  <c r="H42"/>
  <c r="I30"/>
  <c r="I33"/>
  <c r="I32"/>
  <c r="I31"/>
  <c r="I27"/>
  <c r="I24"/>
  <c r="I25"/>
  <c r="F26"/>
  <c r="H26" s="1"/>
  <c r="H25"/>
  <c r="H24"/>
  <c r="F23"/>
  <c r="I23" s="1"/>
  <c r="F22"/>
  <c r="I22" s="1"/>
  <c r="F21"/>
  <c r="I21" s="1"/>
  <c r="F20"/>
  <c r="I20" s="1"/>
  <c r="F19"/>
  <c r="I19" s="1"/>
  <c r="E18"/>
  <c r="F18" s="1"/>
  <c r="H18" s="1"/>
  <c r="F17"/>
  <c r="H17" s="1"/>
  <c r="F16"/>
  <c r="I16" s="1"/>
  <c r="I84" i="22" l="1"/>
  <c r="I90" i="25"/>
  <c r="I95" i="24"/>
  <c r="I89" i="20"/>
  <c r="I93" i="17"/>
  <c r="H16" i="8"/>
  <c r="I91" i="22"/>
  <c r="I94" i="19"/>
  <c r="I93" i="18"/>
  <c r="I91" i="23"/>
  <c r="I89" i="21"/>
  <c r="H19" i="8"/>
  <c r="H20"/>
  <c r="H21"/>
  <c r="H22"/>
  <c r="H23"/>
  <c r="I26"/>
  <c r="I17"/>
  <c r="I18"/>
  <c r="I92" l="1"/>
</calcChain>
</file>

<file path=xl/sharedStrings.xml><?xml version="1.0" encoding="utf-8"?>
<sst xmlns="http://schemas.openxmlformats.org/spreadsheetml/2006/main" count="2635" uniqueCount="254">
  <si>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</si>
  <si>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</si>
  <si>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</si>
  <si>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</si>
  <si>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</si>
  <si>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</si>
  <si>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</si>
  <si>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</si>
  <si>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</si>
  <si>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</si>
  <si>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</si>
  <si>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</si>
  <si>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</si>
  <si>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</si>
  <si>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</si>
  <si>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</si>
  <si>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</si>
  <si>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</si>
  <si>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</si>
  <si>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</si>
  <si>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</si>
  <si>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</si>
  <si>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</si>
  <si>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</si>
  <si>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</si>
  <si>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</si>
  <si>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</si>
  <si>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</si>
  <si>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</si>
  <si>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</si>
  <si>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</si>
  <si>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</si>
  <si>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</si>
  <si>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</si>
  <si>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</si>
  <si>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</si>
  <si>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</si>
  <si>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</si>
  <si>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</si>
  <si>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</si>
  <si>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</si>
  <si>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</si>
  <si>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</si>
  <si>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</si>
  <si>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</si>
  <si>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</si>
  <si>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</si>
  <si>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</si>
  <si>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</si>
  <si>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</si>
  <si>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</si>
  <si>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</si>
  <si>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</si>
  <si>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</si>
  <si>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</si>
  <si>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</si>
  <si>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</si>
  <si>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</si>
  <si>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</si>
  <si>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</si>
  <si>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</si>
  <si>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</si>
  <si>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</si>
  <si>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</si>
  <si>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</si>
  <si>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</si>
  <si>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</si>
  <si>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</si>
  <si>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</si>
  <si>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</si>
  <si>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</si>
  <si>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</si>
  <si>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</si>
  <si>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</si>
  <si>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</si>
  <si>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</si>
  <si>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</si>
  <si>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</si>
  <si>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</si>
  <si>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</si>
  <si>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</si>
  <si>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</si>
  <si>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</si>
  <si>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</si>
  <si>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</si>
  <si>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</si>
  <si>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генеральный директор Куканов Ю.Л.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</si>
  <si>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</si>
  <si>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</si>
  <si>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</si>
  <si>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</si>
  <si>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</si>
  <si>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</si>
  <si>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</si>
  <si>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</si>
  <si>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</si>
  <si>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</si>
  <si>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</si>
  <si>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</si>
  <si>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шкафов для щитов и слаботочн.устройств</t>
  </si>
  <si>
    <t>Влажная протирка отопительных приборов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</si>
  <si>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</si>
  <si>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</si>
  <si>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</si>
  <si>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</si>
  <si>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</si>
  <si>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</si>
  <si>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</si>
  <si>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</si>
  <si>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</si>
  <si>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</si>
  <si>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</si>
  <si>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</si>
  <si>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</si>
  <si>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</si>
  <si>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</si>
  <si>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</si>
  <si>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</si>
  <si>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</si>
  <si>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</si>
  <si>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руб/м2 в мес.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</si>
  <si>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</si>
  <si>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</si>
  <si>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</si>
  <si>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</si>
  <si>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</si>
  <si>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</si>
  <si>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</si>
  <si>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ул.Нефтяников пгт.Ярега
</t>
  </si>
  <si>
    <t xml:space="preserve"> 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</si>
  <si>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д.9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</si>
  <si>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</si>
  <si>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</si>
  <si>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</si>
  <si>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</si>
  <si>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Уборка газонов, грунта</t>
  </si>
  <si>
    <t>Подметание территории с усовершенствованным покрытием асф.: крыльца, контейнерн пл., проезд, тротуар</t>
  </si>
  <si>
    <t>Проверка дымоходов</t>
  </si>
  <si>
    <t>5 раз в год</t>
  </si>
  <si>
    <t>Спуск воды после промывки СО в канализацию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</si>
  <si>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</si>
  <si>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</si>
  <si>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</si>
  <si>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</si>
  <si>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</si>
  <si>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</si>
  <si>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</si>
  <si>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</si>
  <si>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</si>
  <si>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</si>
  <si>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</si>
  <si>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</si>
  <si>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</si>
  <si>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</si>
  <si>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</si>
  <si>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</si>
  <si>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</si>
  <si>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</si>
  <si>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27м2</t>
  </si>
  <si>
    <t>место</t>
  </si>
  <si>
    <t>Очистка вручную от снега и наледи люков каналиационных и водопроводных колодцев</t>
  </si>
  <si>
    <t>м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</si>
  <si>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</si>
  <si>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</si>
  <si>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</si>
  <si>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</si>
  <si>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</si>
  <si>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</si>
  <si>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</si>
  <si>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</si>
  <si>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</si>
  <si>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</si>
  <si>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 xml:space="preserve">1 раз    </t>
  </si>
  <si>
    <t xml:space="preserve">1 раз </t>
  </si>
  <si>
    <t xml:space="preserve">1 раз     </t>
  </si>
  <si>
    <t xml:space="preserve">1 раз      </t>
  </si>
  <si>
    <t>Внеплановая проверка вентканалов</t>
  </si>
  <si>
    <t>1 м</t>
  </si>
  <si>
    <t>Установка хомута диаметром до 50 мм</t>
  </si>
  <si>
    <t>2. Всего за период с 01.01.2020 по 31.01.2020 выполнено работ (оказано услуг) на общую сумму: 30163,36 руб.</t>
  </si>
  <si>
    <t>(тридцать тысяч сто шестнадцать рублей 36 копеек)</t>
  </si>
  <si>
    <t>за период с 01.02.2020 г. по 28.02.2020 г.</t>
  </si>
  <si>
    <t>18,20 февраля</t>
  </si>
  <si>
    <t>Очистка канализационной сети внутренней</t>
  </si>
  <si>
    <t>Осмотр электросетей, армазуры и электрооборудования на лестничных клетках</t>
  </si>
  <si>
    <t>за период с 01.03.2020 г. по 31.03.2020 г.</t>
  </si>
  <si>
    <t>10 марта</t>
  </si>
  <si>
    <t>Осмотр водопроводов, канализации, отопления</t>
  </si>
  <si>
    <t>100 шт</t>
  </si>
  <si>
    <t>за период с 01.04.2020 г. по 30.04.2020 г.</t>
  </si>
  <si>
    <t>Срезали арматуру</t>
  </si>
  <si>
    <t>работа  автопорузчика</t>
  </si>
  <si>
    <t>маш/час</t>
  </si>
  <si>
    <t>1 маш/час</t>
  </si>
  <si>
    <t>с/о кв.18</t>
  </si>
  <si>
    <t>2. Всего за период с 01.04.2020 по 30.04.2020 выполнено работ (оказано услуг) на общую сумму: 41436,03 руб.</t>
  </si>
  <si>
    <t>(сорок одна тысяча четыреста тридцать шесть рублей 03 копейки)</t>
  </si>
  <si>
    <t>за период с 01.05.2020 г. по 31.05.2020 г.</t>
  </si>
  <si>
    <t>2. Всего за период с 01.05.2020 по 31.05.2020 выполнено работ (оказано услуг) на общую сумму: 32069,27 руб.</t>
  </si>
  <si>
    <t>(тридцать две тысячи шестьдесят девять рублей 27 копеек)</t>
  </si>
  <si>
    <t>за период с 01.06.2020 г. по 30.06.2020 г.</t>
  </si>
  <si>
    <t>2. Всего за период с 01.06.2020 по 30.06.2020 выполнено работ (оказано услуг) на общую сумму: 72606,91 руб.</t>
  </si>
  <si>
    <t>(семьдесят две тысячи шестьсот шесть рублей 91 копейка)</t>
  </si>
  <si>
    <t>ВДГО</t>
  </si>
  <si>
    <t>руб</t>
  </si>
  <si>
    <t>за период с 01.07.2020 г. по 31.07.2020 г.</t>
  </si>
  <si>
    <t>Внеплановая проверка дымоходов</t>
  </si>
  <si>
    <t>кв.33;9;25;29</t>
  </si>
  <si>
    <t>за период с 01.08.2020 г. по 31.08.2020 г.</t>
  </si>
  <si>
    <t>за период с 01.01.2020 г. по 31.01.2020 г.</t>
  </si>
  <si>
    <t>за период с 01.09.2020 г. по 30.09.2020 г.</t>
  </si>
  <si>
    <t>Подключение и отключение сварочного аппарата</t>
  </si>
  <si>
    <t>Сварочные работы</t>
  </si>
  <si>
    <t>час</t>
  </si>
  <si>
    <t>Замена тройника</t>
  </si>
  <si>
    <t>Смена арматуры - вентилей и клапанов обратных муфтовых диаметром до 20 мм</t>
  </si>
  <si>
    <t>1 шт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</si>
  <si>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</si>
  <si>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</si>
  <si>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с/о чердак 1 шт</t>
  </si>
  <si>
    <t>с/о кв.18 2 шт</t>
  </si>
  <si>
    <t>1 час м/дверь под.№1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</si>
  <si>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</si>
  <si>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</si>
  <si>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</si>
  <si>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t>за период с 01.11.2020 г. по 30.11.2020 г.</t>
  </si>
  <si>
    <t>Смена внутренних трубопроводов на полипропиленовые трубы PN 25 Dу 25</t>
  </si>
  <si>
    <t>6 м с/о кв.4</t>
  </si>
  <si>
    <t>2. Всего за период с 01.11.2020 по 30.11.2020 выполнено работ (оказано услуг) на общую сумму: 44049,61 руб.</t>
  </si>
  <si>
    <t>(сорок четыре тысячи сорок девять рублей 61 копейка)</t>
  </si>
  <si>
    <t>за период с 01.12.2020 г. по 31.12.2020 г.</t>
  </si>
  <si>
    <t>0,4 ч ( 18 и 21 дек)</t>
  </si>
  <si>
    <t>Смена внутренних трубопроводов на полипропиленовые трубы PN 25 Dу 20</t>
  </si>
  <si>
    <t>Смена дверных приборов /замки навесные)</t>
  </si>
  <si>
    <t>Смена дверных приборов - проушины</t>
  </si>
  <si>
    <t>1 шт. кв.10 п/с</t>
  </si>
  <si>
    <t>2 шт.кв.26</t>
  </si>
  <si>
    <t>1 шт. кв.26</t>
  </si>
  <si>
    <t>с/о кв.4 -0,5 м</t>
  </si>
  <si>
    <t>1 шт. ХВС под полом кв.4</t>
  </si>
  <si>
    <t>4 м</t>
  </si>
  <si>
    <t>2. Всего за период с 01.02.2020 по 28.02.2020 выполнено работ (оказано услуг) на общую сумму: 29768,26 руб.</t>
  </si>
  <si>
    <t>(двадцать девять тысяч семьсот шестьдесят восемь рублей 26 копеек)</t>
  </si>
  <si>
    <t>2. Всего за период с 01.03.2020 по 31.03.2020 выполнено работ (оказано услуг) на общую сумму: 37487,80 руб.</t>
  </si>
  <si>
    <t>(тридцать семь тысяч четыреста восемьдесят семь рублей 80 копеек)</t>
  </si>
  <si>
    <t>2. Всего за период с 01.07.2020 по 31.07.2020 выполнено работ (оказано услуг) на общую сумму:21844,83 руб.</t>
  </si>
  <si>
    <t>(двадцать одна тысяча восемьсот сорок четыре рубля 83 копейки)</t>
  </si>
  <si>
    <t>2. Всего за период с 01.09.2020 по 30.09.2020 выполнено работ (оказано услуг) на общую сумму: 34626,09 руб.</t>
  </si>
  <si>
    <t>(тридцать четыре тысячи шестьсот двадцать шесть рублей 09 копеек)</t>
  </si>
  <si>
    <t>2. Всего за период с 01.08.2020 по 31.08.2020 выполнено работ (оказано услуг) на общую сумму: 31108,71 руб.</t>
  </si>
  <si>
    <t>(тридцать одна тысяча сто восемь рублей 71 копейка)</t>
  </si>
  <si>
    <t>2. Всего за период с 01.10.2020 по 31.10.2020 выполнено работ (оказано услуг) на общую сумму: 21844,83 руб.</t>
  </si>
  <si>
    <t>2. Всего за период с 01.12.2020 по 31.12.2020 выполнено работ (оказано услуг) на общую сумму: 33136,84 руб.</t>
  </si>
  <si>
    <t>(тридцать три тысячи сто тридцать шесть рублей 84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</si>
</sst>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opLeftCell="A44" workbookViewId="0">
      <selection activeCell="I91" sqref="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140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209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6"/>
      <c r="F6" s="61"/>
      <c r="G6" s="61"/>
      <c r="H6" s="76"/>
      <c r="I6" s="31">
        <v>43861</v>
      </c>
      <c r="J6" s="2"/>
      <c r="K6" s="2"/>
      <c r="L6" s="2"/>
      <c r="M6" s="2"/>
    </row>
    <row r="7" spans="1:13" ht="15.75" customHeight="1">
      <c r="B7" s="63"/>
      <c r="C7" s="63"/>
      <c r="D7" s="63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G38*0.7</f>
        <v>1330.2589999999998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167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168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101</v>
      </c>
      <c r="D41" s="34" t="s">
        <v>169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hidden="1" customHeight="1">
      <c r="A42" s="35">
        <v>9</v>
      </c>
      <c r="B42" s="86" t="s">
        <v>109</v>
      </c>
      <c r="C42" s="44" t="s">
        <v>101</v>
      </c>
      <c r="D42" s="34" t="s">
        <v>170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F42/7.5*G42</f>
        <v>92.820300000000003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F43/7.5*G43</f>
        <v>66.198000000000008</v>
      </c>
      <c r="J43" s="24"/>
      <c r="L43" s="20"/>
      <c r="M43" s="21"/>
      <c r="N43" s="22"/>
    </row>
    <row r="44" spans="1:14" ht="15.75" customHeight="1">
      <c r="A44" s="138" t="s">
        <v>131</v>
      </c>
      <c r="B44" s="139"/>
      <c r="C44" s="139"/>
      <c r="D44" s="139"/>
      <c r="E44" s="139"/>
      <c r="F44" s="139"/>
      <c r="G44" s="139"/>
      <c r="H44" s="139"/>
      <c r="I44" s="140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9</v>
      </c>
      <c r="B50" s="86" t="s">
        <v>56</v>
      </c>
      <c r="C50" s="87" t="s">
        <v>101</v>
      </c>
      <c r="D50" s="86" t="s">
        <v>171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137</v>
      </c>
      <c r="C54" s="87" t="s">
        <v>29</v>
      </c>
      <c r="D54" s="119">
        <v>43483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41</v>
      </c>
      <c r="C55" s="87" t="s">
        <v>29</v>
      </c>
      <c r="D55" s="119">
        <v>43483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38" t="s">
        <v>132</v>
      </c>
      <c r="B56" s="139"/>
      <c r="C56" s="139"/>
      <c r="D56" s="139"/>
      <c r="E56" s="139"/>
      <c r="F56" s="139"/>
      <c r="G56" s="139"/>
      <c r="H56" s="139"/>
      <c r="I56" s="140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15</v>
      </c>
      <c r="B58" s="86" t="s">
        <v>115</v>
      </c>
      <c r="C58" s="87" t="s">
        <v>91</v>
      </c>
      <c r="D58" s="86" t="s">
        <v>71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66" t="s">
        <v>44</v>
      </c>
      <c r="C60" s="66"/>
      <c r="D60" s="66"/>
      <c r="E60" s="77"/>
      <c r="F60" s="66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66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10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0"/>
      <c r="S71" s="130"/>
      <c r="T71" s="130"/>
      <c r="U71" s="130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66" t="s">
        <v>121</v>
      </c>
      <c r="C80" s="66"/>
      <c r="D80" s="66"/>
      <c r="E80" s="77"/>
      <c r="F80" s="66"/>
      <c r="G80" s="66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3" t="s">
        <v>133</v>
      </c>
      <c r="B82" s="124"/>
      <c r="C82" s="124"/>
      <c r="D82" s="124"/>
      <c r="E82" s="124"/>
      <c r="F82" s="124"/>
      <c r="G82" s="124"/>
      <c r="H82" s="124"/>
      <c r="I82" s="125"/>
    </row>
    <row r="83" spans="1:9" ht="15.75" customHeight="1">
      <c r="A83" s="30">
        <v>11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12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I84+I83+I71+I50+I41+I40+I39+I38+I27+I18+I17+I16</f>
        <v>29850.087797666663</v>
      </c>
    </row>
    <row r="86" spans="1:9" ht="15.75" customHeight="1">
      <c r="A86" s="126" t="s">
        <v>60</v>
      </c>
      <c r="B86" s="127"/>
      <c r="C86" s="127"/>
      <c r="D86" s="127"/>
      <c r="E86" s="127"/>
      <c r="F86" s="127"/>
      <c r="G86" s="127"/>
      <c r="H86" s="127"/>
      <c r="I86" s="128"/>
    </row>
    <row r="87" spans="1:9" ht="15.75" customHeight="1">
      <c r="A87" s="46">
        <v>13</v>
      </c>
      <c r="B87" s="15" t="s">
        <v>154</v>
      </c>
      <c r="C87" s="17" t="s">
        <v>155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3.75" customHeight="1">
      <c r="A88" s="30">
        <v>14</v>
      </c>
      <c r="B88" s="107" t="s">
        <v>160</v>
      </c>
      <c r="C88" s="108" t="s">
        <v>28</v>
      </c>
      <c r="D88" s="56"/>
      <c r="E88" s="13"/>
      <c r="F88" s="13">
        <v>1</v>
      </c>
      <c r="G88" s="114">
        <v>20547.34</v>
      </c>
      <c r="H88" s="102">
        <f>G88*F88/1000</f>
        <v>20.547339999999998</v>
      </c>
      <c r="I88" s="13">
        <f>G88*0.599*6/1000</f>
        <v>73.847139960000007</v>
      </c>
    </row>
    <row r="89" spans="1:9" ht="15.75" customHeight="1">
      <c r="A89" s="30">
        <v>15</v>
      </c>
      <c r="B89" s="115" t="s">
        <v>178</v>
      </c>
      <c r="C89" s="116" t="s">
        <v>159</v>
      </c>
      <c r="D89" s="15"/>
      <c r="E89" s="19"/>
      <c r="F89" s="13">
        <v>0.01</v>
      </c>
      <c r="G89" s="40">
        <v>222.63</v>
      </c>
      <c r="H89" s="102">
        <f t="shared" ref="H89" si="12">G89*F89/1000</f>
        <v>2.2263000000000001E-3</v>
      </c>
      <c r="I89" s="113">
        <f>G89*1</f>
        <v>222.63</v>
      </c>
    </row>
    <row r="90" spans="1:9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SUM(I87:I89)</f>
        <v>313.27713996</v>
      </c>
    </row>
    <row r="91" spans="1:9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9" ht="15.75" customHeight="1">
      <c r="A92" s="59"/>
      <c r="B92" s="51" t="s">
        <v>134</v>
      </c>
      <c r="C92" s="38"/>
      <c r="D92" s="38"/>
      <c r="E92" s="38"/>
      <c r="F92" s="38"/>
      <c r="G92" s="38"/>
      <c r="H92" s="38"/>
      <c r="I92" s="49">
        <f>I85+I90</f>
        <v>30163.364937626662</v>
      </c>
    </row>
    <row r="93" spans="1:9" ht="15.75" customHeight="1">
      <c r="A93" s="129" t="s">
        <v>179</v>
      </c>
      <c r="B93" s="129"/>
      <c r="C93" s="129"/>
      <c r="D93" s="129"/>
      <c r="E93" s="129"/>
      <c r="F93" s="129"/>
      <c r="G93" s="129"/>
      <c r="H93" s="129"/>
      <c r="I93" s="129"/>
    </row>
    <row r="94" spans="1:9" ht="15.75" customHeight="1">
      <c r="A94" s="65"/>
      <c r="B94" s="145" t="s">
        <v>180</v>
      </c>
      <c r="C94" s="145"/>
      <c r="D94" s="145"/>
      <c r="E94" s="145"/>
      <c r="F94" s="145"/>
      <c r="G94" s="145"/>
      <c r="H94" s="84"/>
      <c r="I94" s="3"/>
    </row>
    <row r="95" spans="1:9" ht="15.75" customHeight="1">
      <c r="A95" s="60"/>
      <c r="B95" s="141" t="s">
        <v>6</v>
      </c>
      <c r="C95" s="141"/>
      <c r="D95" s="141"/>
      <c r="E95" s="141"/>
      <c r="F95" s="141"/>
      <c r="G95" s="141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49" t="s">
        <v>7</v>
      </c>
      <c r="B97" s="149"/>
      <c r="C97" s="149"/>
      <c r="D97" s="149"/>
      <c r="E97" s="149"/>
      <c r="F97" s="149"/>
      <c r="G97" s="149"/>
      <c r="H97" s="149"/>
      <c r="I97" s="149"/>
    </row>
    <row r="98" spans="1:9" ht="15.75" customHeight="1">
      <c r="A98" s="149" t="s">
        <v>8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146" t="s">
        <v>61</v>
      </c>
      <c r="B99" s="146"/>
      <c r="C99" s="146"/>
      <c r="D99" s="146"/>
      <c r="E99" s="146"/>
      <c r="F99" s="146"/>
      <c r="G99" s="146"/>
      <c r="H99" s="146"/>
      <c r="I99" s="146"/>
    </row>
    <row r="100" spans="1:9" ht="15.75" customHeight="1">
      <c r="A100" s="11"/>
    </row>
    <row r="101" spans="1:9" ht="15.75" customHeight="1">
      <c r="A101" s="147" t="s">
        <v>9</v>
      </c>
      <c r="B101" s="147"/>
      <c r="C101" s="147"/>
      <c r="D101" s="147"/>
      <c r="E101" s="147"/>
      <c r="F101" s="147"/>
      <c r="G101" s="147"/>
      <c r="H101" s="147"/>
      <c r="I101" s="147"/>
    </row>
    <row r="102" spans="1:9" ht="15.75" customHeight="1">
      <c r="A102" s="4"/>
    </row>
    <row r="103" spans="1:9" ht="15.75" customHeight="1">
      <c r="B103" s="63" t="s">
        <v>10</v>
      </c>
      <c r="C103" s="148" t="s">
        <v>86</v>
      </c>
      <c r="D103" s="148"/>
      <c r="E103" s="148"/>
      <c r="F103" s="148"/>
      <c r="I103" s="64"/>
    </row>
    <row r="104" spans="1:9" ht="15.75" customHeight="1">
      <c r="A104" s="60"/>
      <c r="C104" s="141" t="s">
        <v>11</v>
      </c>
      <c r="D104" s="141"/>
      <c r="E104" s="141"/>
      <c r="F104" s="141"/>
      <c r="I104" s="62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63" t="s">
        <v>13</v>
      </c>
      <c r="C106" s="143"/>
      <c r="D106" s="143"/>
      <c r="E106" s="143"/>
      <c r="F106" s="143"/>
      <c r="I106" s="64"/>
    </row>
    <row r="107" spans="1:9" ht="15.75" customHeight="1">
      <c r="A107" s="60"/>
      <c r="C107" s="130" t="s">
        <v>11</v>
      </c>
      <c r="D107" s="130"/>
      <c r="E107" s="130"/>
      <c r="F107" s="130"/>
      <c r="I107" s="62" t="s">
        <v>12</v>
      </c>
    </row>
    <row r="108" spans="1:9" ht="15.75" customHeight="1">
      <c r="A108" s="4" t="s">
        <v>14</v>
      </c>
    </row>
    <row r="109" spans="1:9">
      <c r="A109" s="144" t="s">
        <v>15</v>
      </c>
      <c r="B109" s="144"/>
      <c r="C109" s="144"/>
      <c r="D109" s="144"/>
      <c r="E109" s="144"/>
      <c r="F109" s="144"/>
      <c r="G109" s="144"/>
      <c r="H109" s="144"/>
      <c r="I109" s="144"/>
    </row>
    <row r="110" spans="1:9" ht="45" customHeight="1">
      <c r="A110" s="142" t="s">
        <v>16</v>
      </c>
      <c r="B110" s="142"/>
      <c r="C110" s="142"/>
      <c r="D110" s="142"/>
      <c r="E110" s="142"/>
      <c r="F110" s="142"/>
      <c r="G110" s="142"/>
      <c r="H110" s="142"/>
      <c r="I110" s="142"/>
    </row>
    <row r="111" spans="1:9" ht="30" customHeight="1">
      <c r="A111" s="142" t="s">
        <v>17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21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15" customHeight="1">
      <c r="A113" s="142" t="s">
        <v>20</v>
      </c>
      <c r="B113" s="142"/>
      <c r="C113" s="142"/>
      <c r="D113" s="142"/>
      <c r="E113" s="142"/>
      <c r="F113" s="142"/>
      <c r="G113" s="142"/>
      <c r="H113" s="142"/>
      <c r="I113" s="142"/>
    </row>
  </sheetData>
  <autoFilter ref="I12:I66"/>
  <mergeCells count="29">
    <mergeCell ref="B94:G94"/>
    <mergeCell ref="B95:G95"/>
    <mergeCell ref="A99:I99"/>
    <mergeCell ref="A101:I101"/>
    <mergeCell ref="C103:F103"/>
    <mergeCell ref="A97:I97"/>
    <mergeCell ref="A98:I98"/>
    <mergeCell ref="C104:F104"/>
    <mergeCell ref="A112:I112"/>
    <mergeCell ref="A113:I113"/>
    <mergeCell ref="C106:F106"/>
    <mergeCell ref="C107:F107"/>
    <mergeCell ref="A109:I109"/>
    <mergeCell ref="A110:I110"/>
    <mergeCell ref="A111:I111"/>
    <mergeCell ref="A82:I82"/>
    <mergeCell ref="A86:I86"/>
    <mergeCell ref="A93:I93"/>
    <mergeCell ref="R71:U71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topLeftCell="A70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151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222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44135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223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164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163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171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168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38" t="s">
        <v>131</v>
      </c>
      <c r="B43" s="139"/>
      <c r="C43" s="139"/>
      <c r="D43" s="139"/>
      <c r="E43" s="139"/>
      <c r="F43" s="139"/>
      <c r="G43" s="139"/>
      <c r="H43" s="139"/>
      <c r="I43" s="140"/>
      <c r="J43" s="24"/>
      <c r="L43" s="20"/>
      <c r="M43" s="21"/>
      <c r="N43" s="22"/>
    </row>
    <row r="44" spans="1:14" ht="15.75" hidden="1" customHeight="1">
      <c r="A44" s="45">
        <v>12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13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14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15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10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11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12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13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14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38" t="s">
        <v>143</v>
      </c>
      <c r="B55" s="139"/>
      <c r="C55" s="139"/>
      <c r="D55" s="139"/>
      <c r="E55" s="139"/>
      <c r="F55" s="139"/>
      <c r="G55" s="139"/>
      <c r="H55" s="139"/>
      <c r="I55" s="140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8.75" hidden="1" customHeight="1">
      <c r="A62" s="45">
        <v>15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f>G62*3</f>
        <v>830.22</v>
      </c>
      <c r="J62" s="24"/>
      <c r="L62" s="20"/>
      <c r="M62" s="21"/>
      <c r="N62" s="22"/>
    </row>
    <row r="63" spans="1:14" ht="19.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4.2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4.2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7.2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hidden="1" customHeight="1">
      <c r="A69" s="30">
        <v>18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f>F69*G69</f>
        <v>186.21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8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0"/>
      <c r="S70" s="130"/>
      <c r="T70" s="130"/>
      <c r="U70" s="130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16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3992</v>
      </c>
    </row>
    <row r="81" spans="1:9" ht="15.75" customHeight="1">
      <c r="A81" s="123" t="s">
        <v>144</v>
      </c>
      <c r="B81" s="124"/>
      <c r="C81" s="124"/>
      <c r="D81" s="124"/>
      <c r="E81" s="124"/>
      <c r="F81" s="124"/>
      <c r="G81" s="124"/>
      <c r="H81" s="124"/>
      <c r="I81" s="125"/>
    </row>
    <row r="82" spans="1:9" ht="15.75" customHeight="1">
      <c r="A82" s="30">
        <v>9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10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I83+I82+I70+I33+I31+I30+I27+I18+I17+I16</f>
        <v>21828.026097333332</v>
      </c>
    </row>
    <row r="85" spans="1:9" ht="15.75" customHeight="1">
      <c r="A85" s="126" t="s">
        <v>60</v>
      </c>
      <c r="B85" s="127"/>
      <c r="C85" s="127"/>
      <c r="D85" s="127"/>
      <c r="E85" s="127"/>
      <c r="F85" s="127"/>
      <c r="G85" s="127"/>
      <c r="H85" s="127"/>
      <c r="I85" s="128"/>
    </row>
    <row r="86" spans="1:9" ht="15.75" customHeight="1">
      <c r="A86" s="30">
        <v>11</v>
      </c>
      <c r="B86" s="41" t="s">
        <v>154</v>
      </c>
      <c r="C86" s="42" t="s">
        <v>155</v>
      </c>
      <c r="D86" s="46"/>
      <c r="E86" s="46"/>
      <c r="F86" s="46"/>
      <c r="G86" s="40">
        <v>1.4</v>
      </c>
      <c r="H86" s="46"/>
      <c r="I86" s="46">
        <f>G86*12</f>
        <v>16.799999999999997</v>
      </c>
    </row>
    <row r="87" spans="1:9" ht="16.5" customHeight="1">
      <c r="A87" s="30">
        <v>12</v>
      </c>
      <c r="B87" s="115" t="s">
        <v>183</v>
      </c>
      <c r="C87" s="116" t="s">
        <v>161</v>
      </c>
      <c r="D87" s="41" t="s">
        <v>240</v>
      </c>
      <c r="E87" s="18"/>
      <c r="F87" s="40">
        <v>8</v>
      </c>
      <c r="G87" s="40">
        <v>284</v>
      </c>
      <c r="H87" s="112">
        <f t="shared" ref="H87" si="15">G87*F87/1000</f>
        <v>2.2719999999999998</v>
      </c>
      <c r="I87" s="19">
        <v>0</v>
      </c>
    </row>
    <row r="88" spans="1:9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SUM(I86:I87)</f>
        <v>16.799999999999997</v>
      </c>
    </row>
    <row r="89" spans="1:9" ht="15.75" customHeight="1">
      <c r="A89" s="30"/>
      <c r="B89" s="56" t="s">
        <v>78</v>
      </c>
      <c r="C89" s="16"/>
      <c r="D89" s="16"/>
      <c r="E89" s="16"/>
      <c r="F89" s="47"/>
      <c r="G89" s="48"/>
      <c r="H89" s="48"/>
      <c r="I89" s="18">
        <v>0</v>
      </c>
    </row>
    <row r="90" spans="1:9" ht="15.75" customHeight="1">
      <c r="A90" s="59"/>
      <c r="B90" s="51" t="s">
        <v>134</v>
      </c>
      <c r="C90" s="38"/>
      <c r="D90" s="38"/>
      <c r="E90" s="38"/>
      <c r="F90" s="38"/>
      <c r="G90" s="38"/>
      <c r="H90" s="38"/>
      <c r="I90" s="49">
        <f>I84+I88</f>
        <v>21844.826097333331</v>
      </c>
    </row>
    <row r="91" spans="1:9" ht="15.75" customHeight="1">
      <c r="A91" s="129" t="s">
        <v>251</v>
      </c>
      <c r="B91" s="129"/>
      <c r="C91" s="129"/>
      <c r="D91" s="129"/>
      <c r="E91" s="129"/>
      <c r="F91" s="129"/>
      <c r="G91" s="129"/>
      <c r="H91" s="129"/>
      <c r="I91" s="129"/>
    </row>
    <row r="92" spans="1:9" ht="15.75" customHeight="1">
      <c r="A92" s="72"/>
      <c r="B92" s="145" t="s">
        <v>246</v>
      </c>
      <c r="C92" s="145"/>
      <c r="D92" s="145"/>
      <c r="E92" s="145"/>
      <c r="F92" s="145"/>
      <c r="G92" s="145"/>
      <c r="H92" s="84"/>
      <c r="I92" s="3"/>
    </row>
    <row r="93" spans="1:9" ht="15.75" customHeight="1">
      <c r="A93" s="75"/>
      <c r="B93" s="141" t="s">
        <v>6</v>
      </c>
      <c r="C93" s="141"/>
      <c r="D93" s="141"/>
      <c r="E93" s="141"/>
      <c r="F93" s="141"/>
      <c r="G93" s="141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49" t="s">
        <v>7</v>
      </c>
      <c r="B95" s="149"/>
      <c r="C95" s="149"/>
      <c r="D95" s="149"/>
      <c r="E95" s="149"/>
      <c r="F95" s="149"/>
      <c r="G95" s="149"/>
      <c r="H95" s="149"/>
      <c r="I95" s="149"/>
    </row>
    <row r="96" spans="1:9" ht="15.75" customHeight="1">
      <c r="A96" s="149" t="s">
        <v>8</v>
      </c>
      <c r="B96" s="149"/>
      <c r="C96" s="149"/>
      <c r="D96" s="149"/>
      <c r="E96" s="149"/>
      <c r="F96" s="149"/>
      <c r="G96" s="149"/>
      <c r="H96" s="149"/>
      <c r="I96" s="149"/>
    </row>
    <row r="97" spans="1:9" ht="15.75" customHeight="1">
      <c r="A97" s="146" t="s">
        <v>61</v>
      </c>
      <c r="B97" s="146"/>
      <c r="C97" s="146"/>
      <c r="D97" s="146"/>
      <c r="E97" s="146"/>
      <c r="F97" s="146"/>
      <c r="G97" s="146"/>
      <c r="H97" s="146"/>
      <c r="I97" s="146"/>
    </row>
    <row r="98" spans="1:9" ht="15.75" customHeight="1">
      <c r="A98" s="11"/>
    </row>
    <row r="99" spans="1:9" ht="15.75" customHeight="1">
      <c r="A99" s="147" t="s">
        <v>9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 customHeight="1">
      <c r="A100" s="4"/>
    </row>
    <row r="101" spans="1:9" ht="15.75" customHeight="1">
      <c r="B101" s="71" t="s">
        <v>10</v>
      </c>
      <c r="C101" s="148" t="s">
        <v>224</v>
      </c>
      <c r="D101" s="148"/>
      <c r="E101" s="148"/>
      <c r="F101" s="148"/>
      <c r="I101" s="74"/>
    </row>
    <row r="102" spans="1:9" ht="15.75" customHeight="1">
      <c r="A102" s="75"/>
      <c r="C102" s="141" t="s">
        <v>11</v>
      </c>
      <c r="D102" s="141"/>
      <c r="E102" s="141"/>
      <c r="F102" s="141"/>
      <c r="I102" s="73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1" t="s">
        <v>13</v>
      </c>
      <c r="C104" s="143"/>
      <c r="D104" s="143"/>
      <c r="E104" s="143"/>
      <c r="F104" s="143"/>
      <c r="I104" s="74"/>
    </row>
    <row r="105" spans="1:9" ht="15.75" customHeight="1">
      <c r="A105" s="75"/>
      <c r="C105" s="130" t="s">
        <v>11</v>
      </c>
      <c r="D105" s="130"/>
      <c r="E105" s="130"/>
      <c r="F105" s="130"/>
      <c r="I105" s="73" t="s">
        <v>12</v>
      </c>
    </row>
    <row r="106" spans="1:9" ht="15.75" customHeight="1">
      <c r="A106" s="4" t="s">
        <v>14</v>
      </c>
    </row>
    <row r="107" spans="1:9">
      <c r="A107" s="144" t="s">
        <v>15</v>
      </c>
      <c r="B107" s="144"/>
      <c r="C107" s="144"/>
      <c r="D107" s="144"/>
      <c r="E107" s="144"/>
      <c r="F107" s="144"/>
      <c r="G107" s="144"/>
      <c r="H107" s="144"/>
      <c r="I107" s="144"/>
    </row>
    <row r="108" spans="1:9" ht="45" customHeight="1">
      <c r="A108" s="142" t="s">
        <v>16</v>
      </c>
      <c r="B108" s="142"/>
      <c r="C108" s="142"/>
      <c r="D108" s="142"/>
      <c r="E108" s="142"/>
      <c r="F108" s="142"/>
      <c r="G108" s="142"/>
      <c r="H108" s="142"/>
      <c r="I108" s="142"/>
    </row>
    <row r="109" spans="1:9" ht="30" customHeight="1">
      <c r="A109" s="142" t="s">
        <v>17</v>
      </c>
      <c r="B109" s="142"/>
      <c r="C109" s="142"/>
      <c r="D109" s="142"/>
      <c r="E109" s="142"/>
      <c r="F109" s="142"/>
      <c r="G109" s="142"/>
      <c r="H109" s="142"/>
      <c r="I109" s="142"/>
    </row>
    <row r="110" spans="1:9" ht="30" customHeight="1">
      <c r="A110" s="142" t="s">
        <v>21</v>
      </c>
      <c r="B110" s="142"/>
      <c r="C110" s="142"/>
      <c r="D110" s="142"/>
      <c r="E110" s="142"/>
      <c r="F110" s="142"/>
      <c r="G110" s="142"/>
      <c r="H110" s="142"/>
      <c r="I110" s="142"/>
    </row>
    <row r="111" spans="1:9" ht="15" customHeight="1">
      <c r="A111" s="142" t="s">
        <v>20</v>
      </c>
      <c r="B111" s="142"/>
      <c r="C111" s="142"/>
      <c r="D111" s="142"/>
      <c r="E111" s="142"/>
      <c r="F111" s="142"/>
      <c r="G111" s="142"/>
      <c r="H111" s="142"/>
      <c r="I111" s="142"/>
    </row>
  </sheetData>
  <autoFilter ref="I12:I65"/>
  <mergeCells count="29">
    <mergeCell ref="A107:I107"/>
    <mergeCell ref="A108:I108"/>
    <mergeCell ref="A109:I109"/>
    <mergeCell ref="A110:I110"/>
    <mergeCell ref="A111:I111"/>
    <mergeCell ref="R70:U70"/>
    <mergeCell ref="C105:F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83" workbookViewId="0">
      <selection activeCell="G103" sqref="G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152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225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44165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223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ref="H28" si="3">SUM(F28*G28/1000)</f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37" t="s">
        <v>81</v>
      </c>
      <c r="B29" s="137"/>
      <c r="C29" s="137"/>
      <c r="D29" s="137"/>
      <c r="E29" s="137"/>
      <c r="F29" s="137"/>
      <c r="G29" s="137"/>
      <c r="H29" s="137"/>
      <c r="I29" s="137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135</v>
      </c>
      <c r="C31" s="87" t="s">
        <v>101</v>
      </c>
      <c r="D31" s="86" t="s">
        <v>102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4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136</v>
      </c>
      <c r="C32" s="87" t="s">
        <v>101</v>
      </c>
      <c r="D32" s="86" t="s">
        <v>103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4"/>
        <v>1.6379028900000001</v>
      </c>
      <c r="I32" s="13">
        <f t="shared" ref="I32:I35" si="5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4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104</v>
      </c>
      <c r="C34" s="87" t="s">
        <v>40</v>
      </c>
      <c r="D34" s="86" t="s">
        <v>63</v>
      </c>
      <c r="E34" s="89">
        <v>1</v>
      </c>
      <c r="F34" s="89">
        <f>E34*155/100</f>
        <v>1.55</v>
      </c>
      <c r="G34" s="89">
        <v>1620.15</v>
      </c>
      <c r="H34" s="90">
        <f t="shared" si="4"/>
        <v>2.5112325000000002</v>
      </c>
      <c r="I34" s="13">
        <f t="shared" si="5"/>
        <v>418.53875000000005</v>
      </c>
      <c r="J34" s="23"/>
      <c r="K34" s="8"/>
    </row>
    <row r="35" spans="1:14" ht="15.75" hidden="1" customHeight="1">
      <c r="A35" s="45">
        <v>9</v>
      </c>
      <c r="B35" s="86" t="s">
        <v>105</v>
      </c>
      <c r="C35" s="87" t="s">
        <v>29</v>
      </c>
      <c r="D35" s="86" t="s">
        <v>63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5"/>
        <v>607.42777777777781</v>
      </c>
      <c r="J35" s="24"/>
    </row>
    <row r="36" spans="1:14" ht="15.75" hidden="1" customHeight="1">
      <c r="A36" s="45">
        <v>4</v>
      </c>
      <c r="B36" s="86" t="s">
        <v>64</v>
      </c>
      <c r="C36" s="87" t="s">
        <v>32</v>
      </c>
      <c r="D36" s="86" t="s">
        <v>66</v>
      </c>
      <c r="E36" s="88"/>
      <c r="F36" s="89">
        <v>1</v>
      </c>
      <c r="G36" s="89">
        <v>238.07</v>
      </c>
      <c r="H36" s="90">
        <f t="shared" ref="H36:H37" si="6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65</v>
      </c>
      <c r="C37" s="87" t="s">
        <v>31</v>
      </c>
      <c r="D37" s="86" t="s">
        <v>66</v>
      </c>
      <c r="E37" s="88"/>
      <c r="F37" s="89">
        <v>1</v>
      </c>
      <c r="G37" s="89">
        <v>1413.96</v>
      </c>
      <c r="H37" s="90">
        <f t="shared" si="6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5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7">SUM(F39*G39/1000)</f>
        <v>3.8007399999999998</v>
      </c>
      <c r="I39" s="13">
        <f>G39*0.7</f>
        <v>1330.2589999999998</v>
      </c>
      <c r="J39" s="24"/>
    </row>
    <row r="40" spans="1:14" ht="15.75" customHeight="1">
      <c r="A40" s="35">
        <v>5</v>
      </c>
      <c r="B40" s="86" t="s">
        <v>67</v>
      </c>
      <c r="C40" s="67" t="s">
        <v>28</v>
      </c>
      <c r="D40" s="36" t="s">
        <v>167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7"/>
        <v>5.1217791749999995</v>
      </c>
      <c r="I40" s="13">
        <f t="shared" ref="I40:I42" si="8">F40/6*G40</f>
        <v>853.62986249999994</v>
      </c>
      <c r="J40" s="24"/>
    </row>
    <row r="41" spans="1:14" ht="15.75" customHeight="1">
      <c r="A41" s="35">
        <v>6</v>
      </c>
      <c r="B41" s="86" t="s">
        <v>68</v>
      </c>
      <c r="C41" s="44" t="s">
        <v>28</v>
      </c>
      <c r="D41" s="34" t="s">
        <v>168</v>
      </c>
      <c r="E41" s="33">
        <v>65.25</v>
      </c>
      <c r="F41" s="89">
        <f>SUM(E41*155/1000)</f>
        <v>10.11375</v>
      </c>
      <c r="G41" s="89">
        <v>436.45</v>
      </c>
      <c r="H41" s="90">
        <f t="shared" si="7"/>
        <v>4.4141461874999992</v>
      </c>
      <c r="I41" s="13">
        <f t="shared" si="8"/>
        <v>735.69103124999992</v>
      </c>
      <c r="J41" s="24"/>
    </row>
    <row r="42" spans="1:14" ht="46.5" customHeight="1">
      <c r="A42" s="35">
        <v>7</v>
      </c>
      <c r="B42" s="86" t="s">
        <v>80</v>
      </c>
      <c r="C42" s="44" t="s">
        <v>101</v>
      </c>
      <c r="D42" s="34" t="s">
        <v>169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7"/>
        <v>16.4914383375</v>
      </c>
      <c r="I42" s="13">
        <f t="shared" si="8"/>
        <v>2748.5730562499998</v>
      </c>
      <c r="J42" s="24"/>
      <c r="L42" s="20"/>
      <c r="M42" s="21"/>
      <c r="N42" s="22"/>
    </row>
    <row r="43" spans="1:14" ht="15.75" customHeight="1">
      <c r="A43" s="35">
        <v>8</v>
      </c>
      <c r="B43" s="86" t="s">
        <v>109</v>
      </c>
      <c r="C43" s="44" t="s">
        <v>101</v>
      </c>
      <c r="D43" s="34" t="s">
        <v>165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7"/>
        <v>0.69615225000000003</v>
      </c>
      <c r="I43" s="13">
        <f>G43*F43/20*2</f>
        <v>69.615224999999995</v>
      </c>
      <c r="J43" s="24"/>
      <c r="L43" s="20"/>
      <c r="M43" s="21"/>
      <c r="N43" s="22"/>
    </row>
    <row r="44" spans="1:14" ht="15.75" customHeight="1">
      <c r="A44" s="35">
        <v>9</v>
      </c>
      <c r="B44" s="86" t="s">
        <v>69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7"/>
        <v>0.49648500000000001</v>
      </c>
      <c r="I44" s="13">
        <f>G44*F44/20*2</f>
        <v>49.648499999999999</v>
      </c>
      <c r="J44" s="24"/>
      <c r="L44" s="20"/>
      <c r="M44" s="21"/>
      <c r="N44" s="22"/>
    </row>
    <row r="45" spans="1:14" ht="15.75" customHeight="1">
      <c r="A45" s="138" t="s">
        <v>131</v>
      </c>
      <c r="B45" s="139"/>
      <c r="C45" s="139"/>
      <c r="D45" s="139"/>
      <c r="E45" s="139"/>
      <c r="F45" s="139"/>
      <c r="G45" s="139"/>
      <c r="H45" s="139"/>
      <c r="I45" s="140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111</v>
      </c>
      <c r="C46" s="87" t="s">
        <v>101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9">SUM(F46*G46/1000)</f>
        <v>2.635713456</v>
      </c>
      <c r="I46" s="13">
        <f t="shared" ref="I46:I49" si="10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9"/>
        <v>0.16602854400000003</v>
      </c>
      <c r="I47" s="13">
        <f t="shared" si="10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9"/>
        <v>2.2617645503999997</v>
      </c>
      <c r="I48" s="13">
        <f t="shared" si="10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9"/>
        <v>2.7280312466000001</v>
      </c>
      <c r="I49" s="13">
        <f t="shared" si="10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9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56</v>
      </c>
      <c r="C51" s="87" t="s">
        <v>101</v>
      </c>
      <c r="D51" s="86" t="s">
        <v>138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9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112</v>
      </c>
      <c r="C52" s="87" t="s">
        <v>101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9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113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9"/>
        <v>0.69307200000000002</v>
      </c>
      <c r="I53" s="13">
        <f t="shared" ref="I53:I54" si="11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9"/>
        <v>0.1406626</v>
      </c>
      <c r="I54" s="13">
        <f t="shared" si="11"/>
        <v>70.331299999999999</v>
      </c>
      <c r="J54" s="24"/>
      <c r="L54" s="20"/>
      <c r="M54" s="21"/>
      <c r="N54" s="22"/>
    </row>
    <row r="55" spans="1:14" ht="15.75" customHeight="1">
      <c r="A55" s="45">
        <v>10</v>
      </c>
      <c r="B55" s="86" t="s">
        <v>137</v>
      </c>
      <c r="C55" s="87" t="s">
        <v>29</v>
      </c>
      <c r="D55" s="119">
        <v>44153</v>
      </c>
      <c r="E55" s="88">
        <v>36</v>
      </c>
      <c r="F55" s="89">
        <f>E55*3</f>
        <v>108</v>
      </c>
      <c r="G55" s="13">
        <v>175.6</v>
      </c>
      <c r="H55" s="90">
        <f t="shared" si="9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11</v>
      </c>
      <c r="B56" s="86" t="s">
        <v>41</v>
      </c>
      <c r="C56" s="87" t="s">
        <v>29</v>
      </c>
      <c r="D56" s="119">
        <v>44153</v>
      </c>
      <c r="E56" s="88">
        <v>36</v>
      </c>
      <c r="F56" s="89">
        <f>SUM(E56)*3</f>
        <v>108</v>
      </c>
      <c r="G56" s="13">
        <v>81.73</v>
      </c>
      <c r="H56" s="90">
        <f t="shared" si="9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38" t="s">
        <v>143</v>
      </c>
      <c r="B57" s="139"/>
      <c r="C57" s="139"/>
      <c r="D57" s="139"/>
      <c r="E57" s="139"/>
      <c r="F57" s="139"/>
      <c r="G57" s="139"/>
      <c r="H57" s="139"/>
      <c r="I57" s="140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115</v>
      </c>
      <c r="C59" s="87" t="s">
        <v>91</v>
      </c>
      <c r="D59" s="86" t="s">
        <v>71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83</v>
      </c>
      <c r="C60" s="97" t="s">
        <v>116</v>
      </c>
      <c r="D60" s="96" t="s">
        <v>66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11</v>
      </c>
      <c r="B64" s="15" t="s">
        <v>47</v>
      </c>
      <c r="C64" s="17" t="s">
        <v>114</v>
      </c>
      <c r="D64" s="15" t="s">
        <v>171</v>
      </c>
      <c r="E64" s="19">
        <v>1</v>
      </c>
      <c r="F64" s="89">
        <f>E64</f>
        <v>1</v>
      </c>
      <c r="G64" s="13">
        <v>276.74</v>
      </c>
      <c r="H64" s="102">
        <f t="shared" ref="H64:H72" si="12">SUM(F64*G64/1000)</f>
        <v>0.27673999999999999</v>
      </c>
      <c r="I64" s="13">
        <f>G64*1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114</v>
      </c>
      <c r="D65" s="15" t="s">
        <v>66</v>
      </c>
      <c r="E65" s="19">
        <v>3</v>
      </c>
      <c r="F65" s="89">
        <v>3</v>
      </c>
      <c r="G65" s="13">
        <v>94.89</v>
      </c>
      <c r="H65" s="102">
        <f t="shared" si="12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117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118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76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</row>
    <row r="69" spans="1:22" ht="15.75" hidden="1" customHeight="1">
      <c r="A69" s="30">
        <v>31</v>
      </c>
      <c r="B69" s="103" t="s">
        <v>119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139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57</v>
      </c>
      <c r="C71" s="17" t="s">
        <v>58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2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12</v>
      </c>
      <c r="B72" s="15" t="s">
        <v>84</v>
      </c>
      <c r="C72" s="30" t="s">
        <v>120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12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0"/>
      <c r="S72" s="130"/>
      <c r="T72" s="130"/>
      <c r="U72" s="130"/>
    </row>
    <row r="73" spans="1:22" ht="15.75" hidden="1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122</v>
      </c>
      <c r="C74" s="17" t="s">
        <v>123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4">SUM(F74*G74/1000)</f>
        <v>0.97639999999999993</v>
      </c>
      <c r="I74" s="13">
        <v>0</v>
      </c>
    </row>
    <row r="75" spans="1:22" ht="15.75" hidden="1" customHeight="1">
      <c r="A75" s="30"/>
      <c r="B75" s="15" t="s">
        <v>124</v>
      </c>
      <c r="C75" s="17" t="s">
        <v>125</v>
      </c>
      <c r="D75" s="15"/>
      <c r="E75" s="19">
        <v>1</v>
      </c>
      <c r="F75" s="13">
        <v>1</v>
      </c>
      <c r="G75" s="13">
        <v>650</v>
      </c>
      <c r="H75" s="102">
        <f t="shared" si="14"/>
        <v>0.65</v>
      </c>
      <c r="I75" s="13">
        <v>0</v>
      </c>
    </row>
    <row r="76" spans="1:22" ht="15.75" hidden="1" customHeight="1">
      <c r="A76" s="30"/>
      <c r="B76" s="15" t="s">
        <v>73</v>
      </c>
      <c r="C76" s="17" t="s">
        <v>30</v>
      </c>
      <c r="D76" s="15" t="s">
        <v>66</v>
      </c>
      <c r="E76" s="19">
        <v>3</v>
      </c>
      <c r="F76" s="13">
        <f>E76/10</f>
        <v>0.3</v>
      </c>
      <c r="G76" s="13">
        <v>624.16999999999996</v>
      </c>
      <c r="H76" s="102">
        <f t="shared" si="14"/>
        <v>0.18725099999999997</v>
      </c>
      <c r="I76" s="13">
        <v>0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4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4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129</v>
      </c>
      <c r="H79" s="40"/>
      <c r="I79" s="19"/>
    </row>
    <row r="80" spans="1:22" ht="15.75" hidden="1" customHeight="1">
      <c r="A80" s="30">
        <v>39</v>
      </c>
      <c r="B80" s="56" t="s">
        <v>126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5">SUM(F80*G80/1000)</f>
        <v>4.6354679999999995</v>
      </c>
      <c r="I80" s="13">
        <v>0</v>
      </c>
    </row>
    <row r="81" spans="1:21" ht="18.75" hidden="1" customHeight="1">
      <c r="A81" s="85"/>
      <c r="B81" s="83" t="s">
        <v>121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7.25" hidden="1" customHeight="1">
      <c r="A82" s="30">
        <v>12</v>
      </c>
      <c r="B82" s="86" t="s">
        <v>88</v>
      </c>
      <c r="C82" s="17"/>
      <c r="D82" s="15"/>
      <c r="E82" s="104"/>
      <c r="F82" s="13">
        <v>1</v>
      </c>
      <c r="G82" s="13">
        <v>1674</v>
      </c>
      <c r="H82" s="102">
        <f>G82*F82/1000</f>
        <v>1.6739999999999999</v>
      </c>
      <c r="I82" s="13">
        <f>G82*1</f>
        <v>1674</v>
      </c>
    </row>
    <row r="83" spans="1:21" ht="15.75" customHeight="1">
      <c r="A83" s="123" t="s">
        <v>144</v>
      </c>
      <c r="B83" s="124"/>
      <c r="C83" s="124"/>
      <c r="D83" s="124"/>
      <c r="E83" s="124"/>
      <c r="F83" s="124"/>
      <c r="G83" s="124"/>
      <c r="H83" s="124"/>
      <c r="I83" s="125"/>
    </row>
    <row r="84" spans="1:21" ht="15.75" customHeight="1">
      <c r="A84" s="30">
        <v>13</v>
      </c>
      <c r="B84" s="86" t="s">
        <v>127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14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79</v>
      </c>
      <c r="C86" s="45"/>
      <c r="D86" s="16"/>
      <c r="E86" s="16"/>
      <c r="F86" s="16"/>
      <c r="G86" s="19"/>
      <c r="H86" s="19"/>
      <c r="I86" s="32">
        <f>I85+I84+I72+I56+I55+I44+I43+I42+I41+I40+I27+I18+I17+I16</f>
        <v>34817.363554666656</v>
      </c>
    </row>
    <row r="87" spans="1:21" ht="15.75" customHeight="1">
      <c r="A87" s="126" t="s">
        <v>60</v>
      </c>
      <c r="B87" s="127"/>
      <c r="C87" s="127"/>
      <c r="D87" s="127"/>
      <c r="E87" s="127"/>
      <c r="F87" s="127"/>
      <c r="G87" s="127"/>
      <c r="H87" s="127"/>
      <c r="I87" s="128"/>
    </row>
    <row r="88" spans="1:21" ht="17.25" customHeight="1">
      <c r="A88" s="30">
        <v>15</v>
      </c>
      <c r="B88" s="41" t="s">
        <v>154</v>
      </c>
      <c r="C88" s="42" t="s">
        <v>155</v>
      </c>
      <c r="D88" s="46"/>
      <c r="E88" s="46"/>
      <c r="F88" s="46"/>
      <c r="G88" s="40">
        <v>1.4</v>
      </c>
      <c r="H88" s="46"/>
      <c r="I88" s="46">
        <f>G88*12</f>
        <v>16.799999999999997</v>
      </c>
    </row>
    <row r="89" spans="1:21" ht="31.5" customHeight="1">
      <c r="A89" s="30">
        <v>16</v>
      </c>
      <c r="B89" s="107" t="s">
        <v>160</v>
      </c>
      <c r="C89" s="108" t="s">
        <v>28</v>
      </c>
      <c r="D89" s="56"/>
      <c r="E89" s="40"/>
      <c r="F89" s="40"/>
      <c r="G89" s="114">
        <v>20547.34</v>
      </c>
      <c r="H89" s="112"/>
      <c r="I89" s="19">
        <f>G89*0.599*6/1000</f>
        <v>73.847139960000007</v>
      </c>
    </row>
    <row r="90" spans="1:21" ht="31.5" customHeight="1">
      <c r="A90" s="30">
        <v>17</v>
      </c>
      <c r="B90" s="115" t="s">
        <v>226</v>
      </c>
      <c r="C90" s="116" t="s">
        <v>161</v>
      </c>
      <c r="D90" s="41" t="s">
        <v>227</v>
      </c>
      <c r="E90" s="18"/>
      <c r="F90" s="40">
        <v>6</v>
      </c>
      <c r="G90" s="40">
        <v>1523.6</v>
      </c>
      <c r="H90" s="112"/>
      <c r="I90" s="19">
        <f>G90*6</f>
        <v>9141.5999999999985</v>
      </c>
    </row>
    <row r="91" spans="1:21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SUM(I88:I90)</f>
        <v>9232.2471399599981</v>
      </c>
    </row>
    <row r="92" spans="1:21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21" ht="15.75" customHeight="1">
      <c r="A93" s="59"/>
      <c r="B93" s="51" t="s">
        <v>134</v>
      </c>
      <c r="C93" s="38"/>
      <c r="D93" s="38"/>
      <c r="E93" s="38"/>
      <c r="F93" s="38"/>
      <c r="G93" s="38"/>
      <c r="H93" s="38"/>
      <c r="I93" s="49">
        <f>I86+I91</f>
        <v>44049.610694626652</v>
      </c>
    </row>
    <row r="94" spans="1:21" ht="15.75" customHeight="1">
      <c r="A94" s="129" t="s">
        <v>228</v>
      </c>
      <c r="B94" s="129"/>
      <c r="C94" s="129"/>
      <c r="D94" s="129"/>
      <c r="E94" s="129"/>
      <c r="F94" s="129"/>
      <c r="G94" s="129"/>
      <c r="H94" s="129"/>
      <c r="I94" s="129"/>
    </row>
    <row r="95" spans="1:21" ht="15.75" customHeight="1">
      <c r="A95" s="72"/>
      <c r="B95" s="145" t="s">
        <v>229</v>
      </c>
      <c r="C95" s="145"/>
      <c r="D95" s="145"/>
      <c r="E95" s="145"/>
      <c r="F95" s="145"/>
      <c r="G95" s="145"/>
      <c r="H95" s="84"/>
      <c r="I95" s="3"/>
    </row>
    <row r="96" spans="1:21" ht="15.75" customHeight="1">
      <c r="A96" s="79"/>
      <c r="B96" s="141" t="s">
        <v>6</v>
      </c>
      <c r="C96" s="141"/>
      <c r="D96" s="141"/>
      <c r="E96" s="141"/>
      <c r="F96" s="141"/>
      <c r="G96" s="141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49" t="s">
        <v>7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149" t="s">
        <v>8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146" t="s">
        <v>61</v>
      </c>
      <c r="B100" s="146"/>
      <c r="C100" s="146"/>
      <c r="D100" s="146"/>
      <c r="E100" s="146"/>
      <c r="F100" s="146"/>
      <c r="G100" s="146"/>
      <c r="H100" s="146"/>
      <c r="I100" s="146"/>
    </row>
    <row r="101" spans="1:9" ht="15.75" customHeight="1">
      <c r="A101" s="11"/>
    </row>
    <row r="102" spans="1:9" ht="15.75" customHeight="1">
      <c r="A102" s="147" t="s">
        <v>9</v>
      </c>
      <c r="B102" s="147"/>
      <c r="C102" s="147"/>
      <c r="D102" s="147"/>
      <c r="E102" s="147"/>
      <c r="F102" s="147"/>
      <c r="G102" s="147"/>
      <c r="H102" s="147"/>
      <c r="I102" s="147"/>
    </row>
    <row r="103" spans="1:9" ht="15.75" customHeight="1">
      <c r="A103" s="4"/>
    </row>
    <row r="104" spans="1:9" ht="15.75" customHeight="1">
      <c r="B104" s="78" t="s">
        <v>10</v>
      </c>
      <c r="C104" s="148" t="s">
        <v>224</v>
      </c>
      <c r="D104" s="148"/>
      <c r="E104" s="148"/>
      <c r="F104" s="148"/>
      <c r="I104" s="81"/>
    </row>
    <row r="105" spans="1:9" ht="15.75" customHeight="1">
      <c r="A105" s="79"/>
      <c r="C105" s="141" t="s">
        <v>11</v>
      </c>
      <c r="D105" s="141"/>
      <c r="E105" s="141"/>
      <c r="F105" s="141"/>
      <c r="I105" s="80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8" t="s">
        <v>13</v>
      </c>
      <c r="C107" s="143"/>
      <c r="D107" s="143"/>
      <c r="E107" s="143"/>
      <c r="F107" s="143"/>
      <c r="I107" s="81"/>
    </row>
    <row r="108" spans="1:9" ht="15.75" customHeight="1">
      <c r="A108" s="79"/>
      <c r="C108" s="130" t="s">
        <v>11</v>
      </c>
      <c r="D108" s="130"/>
      <c r="E108" s="130"/>
      <c r="F108" s="130"/>
      <c r="I108" s="80" t="s">
        <v>12</v>
      </c>
    </row>
    <row r="109" spans="1:9" ht="15.75" customHeight="1">
      <c r="A109" s="4" t="s">
        <v>14</v>
      </c>
    </row>
    <row r="110" spans="1:9">
      <c r="A110" s="144" t="s">
        <v>15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45" customHeight="1">
      <c r="A111" s="142" t="s">
        <v>16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17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21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15" customHeight="1">
      <c r="A114" s="142" t="s">
        <v>20</v>
      </c>
      <c r="B114" s="142"/>
      <c r="C114" s="142"/>
      <c r="D114" s="142"/>
      <c r="E114" s="142"/>
      <c r="F114" s="142"/>
      <c r="G114" s="142"/>
      <c r="H114" s="142"/>
      <c r="I114" s="142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08:F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84" workbookViewId="0">
      <selection activeCell="K100" sqref="K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153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230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44196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223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ref="H28" si="3">SUM(F28*G28/1000)</f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37" t="s">
        <v>81</v>
      </c>
      <c r="B29" s="137"/>
      <c r="C29" s="137"/>
      <c r="D29" s="137"/>
      <c r="E29" s="137"/>
      <c r="F29" s="137"/>
      <c r="G29" s="137"/>
      <c r="H29" s="137"/>
      <c r="I29" s="137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135</v>
      </c>
      <c r="C31" s="87" t="s">
        <v>101</v>
      </c>
      <c r="D31" s="86" t="s">
        <v>102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4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136</v>
      </c>
      <c r="C32" s="87" t="s">
        <v>101</v>
      </c>
      <c r="D32" s="86" t="s">
        <v>103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4"/>
        <v>1.6379028900000001</v>
      </c>
      <c r="I32" s="13">
        <f t="shared" ref="I32:I35" si="5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4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104</v>
      </c>
      <c r="C34" s="87" t="s">
        <v>40</v>
      </c>
      <c r="D34" s="86" t="s">
        <v>63</v>
      </c>
      <c r="E34" s="89">
        <v>1</v>
      </c>
      <c r="F34" s="89">
        <f>E34*155/100</f>
        <v>1.55</v>
      </c>
      <c r="G34" s="89">
        <v>1620.15</v>
      </c>
      <c r="H34" s="90">
        <f t="shared" si="4"/>
        <v>2.5112325000000002</v>
      </c>
      <c r="I34" s="13">
        <f t="shared" si="5"/>
        <v>418.53875000000005</v>
      </c>
      <c r="J34" s="23"/>
      <c r="K34" s="8"/>
    </row>
    <row r="35" spans="1:14" ht="15.75" hidden="1" customHeight="1">
      <c r="A35" s="45">
        <v>9</v>
      </c>
      <c r="B35" s="86" t="s">
        <v>105</v>
      </c>
      <c r="C35" s="87" t="s">
        <v>29</v>
      </c>
      <c r="D35" s="86" t="s">
        <v>63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5"/>
        <v>607.42777777777781</v>
      </c>
      <c r="J35" s="24"/>
    </row>
    <row r="36" spans="1:14" ht="15.75" hidden="1" customHeight="1">
      <c r="A36" s="45">
        <v>4</v>
      </c>
      <c r="B36" s="86" t="s">
        <v>64</v>
      </c>
      <c r="C36" s="87" t="s">
        <v>32</v>
      </c>
      <c r="D36" s="86" t="s">
        <v>66</v>
      </c>
      <c r="E36" s="88"/>
      <c r="F36" s="89">
        <v>1</v>
      </c>
      <c r="G36" s="89">
        <v>238.07</v>
      </c>
      <c r="H36" s="90">
        <f t="shared" ref="H36:H37" si="6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65</v>
      </c>
      <c r="C37" s="87" t="s">
        <v>31</v>
      </c>
      <c r="D37" s="86" t="s">
        <v>66</v>
      </c>
      <c r="E37" s="88"/>
      <c r="F37" s="89">
        <v>1</v>
      </c>
      <c r="G37" s="89">
        <v>1413.96</v>
      </c>
      <c r="H37" s="90">
        <f t="shared" si="6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5</v>
      </c>
      <c r="B39" s="86" t="s">
        <v>25</v>
      </c>
      <c r="C39" s="87" t="s">
        <v>31</v>
      </c>
      <c r="D39" s="86" t="s">
        <v>231</v>
      </c>
      <c r="E39" s="88"/>
      <c r="F39" s="89">
        <v>2</v>
      </c>
      <c r="G39" s="89">
        <v>1900.37</v>
      </c>
      <c r="H39" s="90">
        <f t="shared" ref="H39" si="7">SUM(F39*G39/1000)</f>
        <v>3.8007399999999998</v>
      </c>
      <c r="I39" s="13">
        <f>G39*0.4</f>
        <v>760.14800000000002</v>
      </c>
      <c r="J39" s="24"/>
    </row>
    <row r="40" spans="1:14" ht="15.75" customHeight="1">
      <c r="A40" s="35">
        <v>6</v>
      </c>
      <c r="B40" s="86" t="s">
        <v>67</v>
      </c>
      <c r="C40" s="67" t="s">
        <v>28</v>
      </c>
      <c r="D40" s="36" t="s">
        <v>167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ref="H40:H44" si="8">SUM(F40*G40/1000)</f>
        <v>5.1217791749999995</v>
      </c>
      <c r="I40" s="13">
        <f t="shared" ref="I40:I42" si="9">F40/6*G40</f>
        <v>853.62986249999994</v>
      </c>
      <c r="J40" s="24"/>
    </row>
    <row r="41" spans="1:14" ht="15.75" customHeight="1">
      <c r="A41" s="35">
        <v>7</v>
      </c>
      <c r="B41" s="86" t="s">
        <v>68</v>
      </c>
      <c r="C41" s="44" t="s">
        <v>28</v>
      </c>
      <c r="D41" s="34" t="s">
        <v>168</v>
      </c>
      <c r="E41" s="33">
        <v>65.25</v>
      </c>
      <c r="F41" s="89">
        <f>SUM(E41*155/1000)</f>
        <v>10.11375</v>
      </c>
      <c r="G41" s="89">
        <v>436.45</v>
      </c>
      <c r="H41" s="90">
        <f t="shared" si="8"/>
        <v>4.4141461874999992</v>
      </c>
      <c r="I41" s="13">
        <f t="shared" si="9"/>
        <v>735.69103124999992</v>
      </c>
      <c r="J41" s="24"/>
    </row>
    <row r="42" spans="1:14" ht="46.5" customHeight="1">
      <c r="A42" s="35">
        <v>8</v>
      </c>
      <c r="B42" s="86" t="s">
        <v>80</v>
      </c>
      <c r="C42" s="44" t="s">
        <v>101</v>
      </c>
      <c r="D42" s="34" t="s">
        <v>169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8"/>
        <v>16.4914383375</v>
      </c>
      <c r="I42" s="13">
        <f t="shared" si="9"/>
        <v>2748.5730562499998</v>
      </c>
      <c r="J42" s="24"/>
      <c r="L42" s="20"/>
      <c r="M42" s="21"/>
      <c r="N42" s="22"/>
    </row>
    <row r="43" spans="1:14" ht="15.75" hidden="1" customHeight="1">
      <c r="A43" s="35">
        <v>9</v>
      </c>
      <c r="B43" s="86" t="s">
        <v>109</v>
      </c>
      <c r="C43" s="44" t="s">
        <v>101</v>
      </c>
      <c r="D43" s="34" t="s">
        <v>170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8"/>
        <v>0.69615225000000003</v>
      </c>
      <c r="I43" s="13">
        <f>F43/7.5*G43</f>
        <v>92.820300000000003</v>
      </c>
      <c r="J43" s="24"/>
      <c r="L43" s="20"/>
      <c r="M43" s="21"/>
      <c r="N43" s="22"/>
    </row>
    <row r="44" spans="1:14" ht="15.75" hidden="1" customHeight="1">
      <c r="A44" s="35">
        <v>10</v>
      </c>
      <c r="B44" s="86" t="s">
        <v>69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8"/>
        <v>0.49648500000000001</v>
      </c>
      <c r="I44" s="13">
        <f>F44/7.5*G44</f>
        <v>66.198000000000008</v>
      </c>
      <c r="J44" s="24"/>
      <c r="L44" s="20"/>
      <c r="M44" s="21"/>
      <c r="N44" s="22"/>
    </row>
    <row r="45" spans="1:14" ht="15.75" customHeight="1">
      <c r="A45" s="138" t="s">
        <v>131</v>
      </c>
      <c r="B45" s="139"/>
      <c r="C45" s="139"/>
      <c r="D45" s="139"/>
      <c r="E45" s="139"/>
      <c r="F45" s="139"/>
      <c r="G45" s="139"/>
      <c r="H45" s="139"/>
      <c r="I45" s="140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111</v>
      </c>
      <c r="C46" s="87" t="s">
        <v>101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10">SUM(F46*G46/1000)</f>
        <v>2.635713456</v>
      </c>
      <c r="I46" s="13">
        <f t="shared" ref="I46:I49" si="11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10"/>
        <v>0.16602854400000003</v>
      </c>
      <c r="I47" s="13">
        <f t="shared" si="11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10"/>
        <v>2.2617645503999997</v>
      </c>
      <c r="I48" s="13">
        <f t="shared" si="11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10"/>
        <v>2.7280312466000001</v>
      </c>
      <c r="I49" s="13">
        <f t="shared" si="11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10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9</v>
      </c>
      <c r="B51" s="86" t="s">
        <v>56</v>
      </c>
      <c r="C51" s="87" t="s">
        <v>101</v>
      </c>
      <c r="D51" s="86" t="s">
        <v>171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10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112</v>
      </c>
      <c r="C52" s="87" t="s">
        <v>101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10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113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10"/>
        <v>0.69307200000000002</v>
      </c>
      <c r="I53" s="13">
        <f t="shared" ref="I53:I54" si="12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10"/>
        <v>0.1406626</v>
      </c>
      <c r="I54" s="13">
        <f t="shared" si="12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137</v>
      </c>
      <c r="C55" s="87" t="s">
        <v>29</v>
      </c>
      <c r="D55" s="86" t="s">
        <v>70</v>
      </c>
      <c r="E55" s="88">
        <v>36</v>
      </c>
      <c r="F55" s="89">
        <f>E55*3</f>
        <v>108</v>
      </c>
      <c r="G55" s="13">
        <v>175.6</v>
      </c>
      <c r="H55" s="90">
        <f t="shared" si="10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70</v>
      </c>
      <c r="E56" s="88">
        <v>36</v>
      </c>
      <c r="F56" s="89">
        <f>SUM(E56)*3</f>
        <v>108</v>
      </c>
      <c r="G56" s="13">
        <v>81.73</v>
      </c>
      <c r="H56" s="90">
        <f t="shared" si="10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38" t="s">
        <v>132</v>
      </c>
      <c r="B57" s="139"/>
      <c r="C57" s="139"/>
      <c r="D57" s="139"/>
      <c r="E57" s="139"/>
      <c r="F57" s="139"/>
      <c r="G57" s="139"/>
      <c r="H57" s="139"/>
      <c r="I57" s="140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115</v>
      </c>
      <c r="C59" s="87" t="s">
        <v>91</v>
      </c>
      <c r="D59" s="86"/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G59*0.344</f>
        <v>793.47727999999995</v>
      </c>
      <c r="J59" s="24"/>
      <c r="L59" s="20"/>
      <c r="M59" s="21"/>
      <c r="N59" s="22"/>
    </row>
    <row r="60" spans="1:14" ht="15.75" hidden="1" customHeight="1">
      <c r="A60" s="45"/>
      <c r="B60" s="96" t="s">
        <v>83</v>
      </c>
      <c r="C60" s="97" t="s">
        <v>116</v>
      </c>
      <c r="D60" s="96"/>
      <c r="E60" s="98"/>
      <c r="F60" s="99">
        <v>2</v>
      </c>
      <c r="G60" s="100">
        <v>1501</v>
      </c>
      <c r="H60" s="90">
        <f>F60*G60/1000</f>
        <v>3.0019999999999998</v>
      </c>
      <c r="I60" s="13">
        <f>G60*2</f>
        <v>3002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12</v>
      </c>
      <c r="B64" s="15" t="s">
        <v>47</v>
      </c>
      <c r="C64" s="17" t="s">
        <v>114</v>
      </c>
      <c r="D64" s="15" t="s">
        <v>66</v>
      </c>
      <c r="E64" s="19">
        <v>1</v>
      </c>
      <c r="F64" s="89">
        <f>E64</f>
        <v>1</v>
      </c>
      <c r="G64" s="13">
        <v>276.74</v>
      </c>
      <c r="H64" s="102">
        <f t="shared" ref="H64:H72" si="13">SUM(F64*G64/1000)</f>
        <v>0.27673999999999999</v>
      </c>
      <c r="I64" s="13">
        <f>G64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114</v>
      </c>
      <c r="D65" s="15" t="s">
        <v>66</v>
      </c>
      <c r="E65" s="19">
        <v>3</v>
      </c>
      <c r="F65" s="89">
        <v>3</v>
      </c>
      <c r="G65" s="13">
        <v>94.89</v>
      </c>
      <c r="H65" s="102">
        <f t="shared" si="13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117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3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118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3"/>
        <v>1.4934660500000001</v>
      </c>
      <c r="I67" s="13">
        <f t="shared" ref="I67:I70" si="14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76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3"/>
        <v>28.138677000000005</v>
      </c>
      <c r="I68" s="13">
        <f t="shared" si="14"/>
        <v>28138.677000000003</v>
      </c>
    </row>
    <row r="69" spans="1:22" ht="15.75" hidden="1" customHeight="1">
      <c r="A69" s="30">
        <v>31</v>
      </c>
      <c r="B69" s="103" t="s">
        <v>119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3"/>
        <v>0.35113000000000005</v>
      </c>
      <c r="I69" s="13">
        <f t="shared" si="14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139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3"/>
        <v>0.327598</v>
      </c>
      <c r="I70" s="13">
        <f t="shared" si="14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57</v>
      </c>
      <c r="C71" s="17" t="s">
        <v>58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3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10</v>
      </c>
      <c r="B72" s="15" t="s">
        <v>84</v>
      </c>
      <c r="C72" s="30" t="s">
        <v>120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13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0"/>
      <c r="S72" s="130"/>
      <c r="T72" s="130"/>
      <c r="U72" s="130"/>
    </row>
    <row r="73" spans="1:22" ht="15.75" hidden="1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122</v>
      </c>
      <c r="C74" s="17" t="s">
        <v>123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5">SUM(F74*G74/1000)</f>
        <v>0.97639999999999993</v>
      </c>
      <c r="I74" s="13">
        <v>0</v>
      </c>
    </row>
    <row r="75" spans="1:22" ht="15.75" hidden="1" customHeight="1">
      <c r="A75" s="30"/>
      <c r="B75" s="15" t="s">
        <v>124</v>
      </c>
      <c r="C75" s="17" t="s">
        <v>125</v>
      </c>
      <c r="D75" s="15"/>
      <c r="E75" s="19">
        <v>1</v>
      </c>
      <c r="F75" s="13">
        <v>1</v>
      </c>
      <c r="G75" s="13">
        <v>650</v>
      </c>
      <c r="H75" s="102">
        <f t="shared" si="15"/>
        <v>0.65</v>
      </c>
      <c r="I75" s="13">
        <v>0</v>
      </c>
    </row>
    <row r="76" spans="1:22" ht="15.75" hidden="1" customHeight="1">
      <c r="A76" s="30"/>
      <c r="B76" s="15" t="s">
        <v>73</v>
      </c>
      <c r="C76" s="17" t="s">
        <v>30</v>
      </c>
      <c r="D76" s="15" t="s">
        <v>66</v>
      </c>
      <c r="E76" s="19">
        <v>3</v>
      </c>
      <c r="F76" s="13">
        <f>E76/10</f>
        <v>0.3</v>
      </c>
      <c r="G76" s="13">
        <v>624.16999999999996</v>
      </c>
      <c r="H76" s="102">
        <f t="shared" si="15"/>
        <v>0.18725099999999997</v>
      </c>
      <c r="I76" s="13">
        <v>0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5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5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129</v>
      </c>
      <c r="H79" s="40"/>
      <c r="I79" s="19"/>
    </row>
    <row r="80" spans="1:22" ht="15.75" hidden="1" customHeight="1">
      <c r="A80" s="30">
        <v>39</v>
      </c>
      <c r="B80" s="56" t="s">
        <v>126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6">SUM(F80*G80/1000)</f>
        <v>4.6354679999999995</v>
      </c>
      <c r="I80" s="13">
        <v>0</v>
      </c>
    </row>
    <row r="81" spans="1:21" ht="15.75" customHeight="1">
      <c r="A81" s="85"/>
      <c r="B81" s="83" t="s">
        <v>121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>
      <c r="A82" s="30">
        <v>11</v>
      </c>
      <c r="B82" s="86" t="s">
        <v>88</v>
      </c>
      <c r="C82" s="17"/>
      <c r="D82" s="15"/>
      <c r="E82" s="104"/>
      <c r="F82" s="13">
        <v>1</v>
      </c>
      <c r="G82" s="13">
        <v>2192.1</v>
      </c>
      <c r="H82" s="102">
        <f>G82*F82/1000</f>
        <v>2.1920999999999999</v>
      </c>
      <c r="I82" s="13">
        <f>G82*1</f>
        <v>2192.1</v>
      </c>
    </row>
    <row r="83" spans="1:21" ht="15.75" customHeight="1">
      <c r="A83" s="123" t="s">
        <v>133</v>
      </c>
      <c r="B83" s="124"/>
      <c r="C83" s="124"/>
      <c r="D83" s="124"/>
      <c r="E83" s="124"/>
      <c r="F83" s="124"/>
      <c r="G83" s="124"/>
      <c r="H83" s="124"/>
      <c r="I83" s="125"/>
    </row>
    <row r="84" spans="1:21" ht="15.75" customHeight="1">
      <c r="A84" s="30">
        <v>12</v>
      </c>
      <c r="B84" s="86" t="s">
        <v>127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13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79</v>
      </c>
      <c r="C86" s="45"/>
      <c r="D86" s="16"/>
      <c r="E86" s="16"/>
      <c r="F86" s="16"/>
      <c r="G86" s="19"/>
      <c r="H86" s="19"/>
      <c r="I86" s="32">
        <f>I85+I84+I72+I51+I42+I41+I40+I39+I27+I18+I17+I16+I82</f>
        <v>31472.076797666665</v>
      </c>
    </row>
    <row r="87" spans="1:21" ht="15.75" customHeight="1">
      <c r="A87" s="126" t="s">
        <v>60</v>
      </c>
      <c r="B87" s="127"/>
      <c r="C87" s="127"/>
      <c r="D87" s="127"/>
      <c r="E87" s="127"/>
      <c r="F87" s="127"/>
      <c r="G87" s="127"/>
      <c r="H87" s="127"/>
      <c r="I87" s="128"/>
    </row>
    <row r="88" spans="1:21" ht="17.25" customHeight="1">
      <c r="A88" s="30">
        <v>14</v>
      </c>
      <c r="B88" s="41" t="s">
        <v>154</v>
      </c>
      <c r="C88" s="42" t="s">
        <v>155</v>
      </c>
      <c r="D88" s="46"/>
      <c r="E88" s="46"/>
      <c r="F88" s="46"/>
      <c r="G88" s="40">
        <v>1.4</v>
      </c>
      <c r="H88" s="46"/>
      <c r="I88" s="46">
        <f>G88*12</f>
        <v>16.799999999999997</v>
      </c>
    </row>
    <row r="89" spans="1:21" ht="31.5" customHeight="1">
      <c r="A89" s="30">
        <v>15</v>
      </c>
      <c r="B89" s="107" t="s">
        <v>160</v>
      </c>
      <c r="C89" s="108" t="s">
        <v>28</v>
      </c>
      <c r="D89" s="56"/>
      <c r="E89" s="40"/>
      <c r="F89" s="40"/>
      <c r="G89" s="114">
        <v>20547.34</v>
      </c>
      <c r="H89" s="112">
        <f>G89*F89/1000</f>
        <v>0</v>
      </c>
      <c r="I89" s="19">
        <f>G89*0.599*6/1000</f>
        <v>73.847139960000007</v>
      </c>
    </row>
    <row r="90" spans="1:21" ht="36" customHeight="1">
      <c r="A90" s="30">
        <v>16</v>
      </c>
      <c r="B90" s="115" t="s">
        <v>178</v>
      </c>
      <c r="C90" s="116" t="s">
        <v>159</v>
      </c>
      <c r="D90" s="41" t="s">
        <v>239</v>
      </c>
      <c r="E90" s="18"/>
      <c r="F90" s="40">
        <v>3</v>
      </c>
      <c r="G90" s="40">
        <v>222.63</v>
      </c>
      <c r="H90" s="112"/>
      <c r="I90" s="19">
        <v>0</v>
      </c>
    </row>
    <row r="91" spans="1:21" ht="14.25" customHeight="1">
      <c r="A91" s="30">
        <v>17</v>
      </c>
      <c r="B91" s="115" t="s">
        <v>211</v>
      </c>
      <c r="C91" s="116" t="s">
        <v>114</v>
      </c>
      <c r="D91" s="41"/>
      <c r="E91" s="18"/>
      <c r="F91" s="40">
        <v>3</v>
      </c>
      <c r="G91" s="40">
        <v>215.85</v>
      </c>
      <c r="H91" s="112"/>
      <c r="I91" s="19">
        <f>G91*1</f>
        <v>215.85</v>
      </c>
    </row>
    <row r="92" spans="1:21" ht="30" customHeight="1">
      <c r="A92" s="30">
        <v>18</v>
      </c>
      <c r="B92" s="115" t="s">
        <v>232</v>
      </c>
      <c r="C92" s="116" t="s">
        <v>161</v>
      </c>
      <c r="D92" s="41" t="s">
        <v>238</v>
      </c>
      <c r="E92" s="18"/>
      <c r="F92" s="40">
        <v>0.5</v>
      </c>
      <c r="G92" s="40">
        <v>1421.68</v>
      </c>
      <c r="H92" s="112"/>
      <c r="I92" s="19">
        <f>G92*0.5</f>
        <v>710.84</v>
      </c>
    </row>
    <row r="93" spans="1:21" ht="20.25" customHeight="1">
      <c r="A93" s="30">
        <v>19</v>
      </c>
      <c r="B93" s="121" t="s">
        <v>233</v>
      </c>
      <c r="C93" s="116" t="s">
        <v>114</v>
      </c>
      <c r="D93" s="41" t="s">
        <v>237</v>
      </c>
      <c r="E93" s="18"/>
      <c r="F93" s="40">
        <v>1</v>
      </c>
      <c r="G93" s="40">
        <v>215.61</v>
      </c>
      <c r="H93" s="112"/>
      <c r="I93" s="19">
        <f>G93*1</f>
        <v>215.61</v>
      </c>
    </row>
    <row r="94" spans="1:21" ht="20.25" customHeight="1">
      <c r="A94" s="30">
        <v>20</v>
      </c>
      <c r="B94" s="121" t="s">
        <v>234</v>
      </c>
      <c r="C94" s="122" t="s">
        <v>114</v>
      </c>
      <c r="D94" s="41" t="s">
        <v>236</v>
      </c>
      <c r="E94" s="18"/>
      <c r="F94" s="40">
        <v>2</v>
      </c>
      <c r="G94" s="40">
        <v>185.12</v>
      </c>
      <c r="H94" s="112"/>
      <c r="I94" s="19">
        <f>G94*2</f>
        <v>370.24</v>
      </c>
    </row>
    <row r="95" spans="1:21" ht="36.75" customHeight="1">
      <c r="A95" s="30">
        <v>21</v>
      </c>
      <c r="B95" s="115" t="s">
        <v>217</v>
      </c>
      <c r="C95" s="116" t="s">
        <v>218</v>
      </c>
      <c r="D95" s="41" t="s">
        <v>235</v>
      </c>
      <c r="E95" s="18"/>
      <c r="F95" s="40">
        <v>3</v>
      </c>
      <c r="G95" s="40">
        <v>61.58</v>
      </c>
      <c r="H95" s="112"/>
      <c r="I95" s="19">
        <f>G95*1</f>
        <v>61.58</v>
      </c>
    </row>
    <row r="96" spans="1:21" ht="15.75" customHeight="1">
      <c r="A96" s="30"/>
      <c r="B96" s="50" t="s">
        <v>52</v>
      </c>
      <c r="C96" s="46"/>
      <c r="D96" s="58"/>
      <c r="E96" s="58"/>
      <c r="F96" s="46">
        <v>1</v>
      </c>
      <c r="G96" s="46"/>
      <c r="H96" s="46"/>
      <c r="I96" s="32">
        <f>SUM(I88:I95)</f>
        <v>1664.7671399600001</v>
      </c>
    </row>
    <row r="97" spans="1:9" ht="15.75" customHeight="1">
      <c r="A97" s="30"/>
      <c r="B97" s="56" t="s">
        <v>78</v>
      </c>
      <c r="C97" s="16"/>
      <c r="D97" s="16"/>
      <c r="E97" s="16"/>
      <c r="F97" s="47"/>
      <c r="G97" s="48"/>
      <c r="H97" s="48"/>
      <c r="I97" s="18">
        <v>0</v>
      </c>
    </row>
    <row r="98" spans="1:9" ht="15.75" customHeight="1">
      <c r="A98" s="59"/>
      <c r="B98" s="51" t="s">
        <v>134</v>
      </c>
      <c r="C98" s="38"/>
      <c r="D98" s="38"/>
      <c r="E98" s="38"/>
      <c r="F98" s="38"/>
      <c r="G98" s="38"/>
      <c r="H98" s="38"/>
      <c r="I98" s="49">
        <f>I86+I96</f>
        <v>33136.843937626661</v>
      </c>
    </row>
    <row r="99" spans="1:9" ht="15.75" customHeight="1">
      <c r="A99" s="129" t="s">
        <v>252</v>
      </c>
      <c r="B99" s="129"/>
      <c r="C99" s="129"/>
      <c r="D99" s="129"/>
      <c r="E99" s="129"/>
      <c r="F99" s="129"/>
      <c r="G99" s="129"/>
      <c r="H99" s="129"/>
      <c r="I99" s="129"/>
    </row>
    <row r="100" spans="1:9" ht="15.75" customHeight="1">
      <c r="A100" s="72"/>
      <c r="B100" s="145" t="s">
        <v>253</v>
      </c>
      <c r="C100" s="145"/>
      <c r="D100" s="145"/>
      <c r="E100" s="145"/>
      <c r="F100" s="145"/>
      <c r="G100" s="145"/>
      <c r="H100" s="84"/>
      <c r="I100" s="3"/>
    </row>
    <row r="101" spans="1:9" ht="15.75" customHeight="1">
      <c r="A101" s="79"/>
      <c r="B101" s="141" t="s">
        <v>6</v>
      </c>
      <c r="C101" s="141"/>
      <c r="D101" s="141"/>
      <c r="E101" s="141"/>
      <c r="F101" s="141"/>
      <c r="G101" s="141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49" t="s">
        <v>7</v>
      </c>
      <c r="B103" s="149"/>
      <c r="C103" s="149"/>
      <c r="D103" s="149"/>
      <c r="E103" s="149"/>
      <c r="F103" s="149"/>
      <c r="G103" s="149"/>
      <c r="H103" s="149"/>
      <c r="I103" s="149"/>
    </row>
    <row r="104" spans="1:9" ht="15.75" customHeight="1">
      <c r="A104" s="149" t="s">
        <v>8</v>
      </c>
      <c r="B104" s="149"/>
      <c r="C104" s="149"/>
      <c r="D104" s="149"/>
      <c r="E104" s="149"/>
      <c r="F104" s="149"/>
      <c r="G104" s="149"/>
      <c r="H104" s="149"/>
      <c r="I104" s="149"/>
    </row>
    <row r="105" spans="1:9" ht="15.75" customHeight="1">
      <c r="A105" s="146" t="s">
        <v>61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15.75" customHeight="1">
      <c r="A106" s="11"/>
    </row>
    <row r="107" spans="1:9" ht="15.75" customHeight="1">
      <c r="A107" s="147" t="s">
        <v>9</v>
      </c>
      <c r="B107" s="147"/>
      <c r="C107" s="147"/>
      <c r="D107" s="147"/>
      <c r="E107" s="147"/>
      <c r="F107" s="147"/>
      <c r="G107" s="147"/>
      <c r="H107" s="147"/>
      <c r="I107" s="147"/>
    </row>
    <row r="108" spans="1:9" ht="15.75" customHeight="1">
      <c r="A108" s="4"/>
    </row>
    <row r="109" spans="1:9" ht="15.75" customHeight="1">
      <c r="B109" s="78" t="s">
        <v>10</v>
      </c>
      <c r="C109" s="148" t="s">
        <v>224</v>
      </c>
      <c r="D109" s="148"/>
      <c r="E109" s="148"/>
      <c r="F109" s="148"/>
      <c r="I109" s="81"/>
    </row>
    <row r="110" spans="1:9" ht="15.75" customHeight="1">
      <c r="A110" s="79"/>
      <c r="C110" s="141" t="s">
        <v>11</v>
      </c>
      <c r="D110" s="141"/>
      <c r="E110" s="141"/>
      <c r="F110" s="141"/>
      <c r="I110" s="80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78" t="s">
        <v>13</v>
      </c>
      <c r="C112" s="143"/>
      <c r="D112" s="143"/>
      <c r="E112" s="143"/>
      <c r="F112" s="143"/>
      <c r="I112" s="81"/>
    </row>
    <row r="113" spans="1:9" ht="15.75" customHeight="1">
      <c r="A113" s="79"/>
      <c r="C113" s="130" t="s">
        <v>11</v>
      </c>
      <c r="D113" s="130"/>
      <c r="E113" s="130"/>
      <c r="F113" s="130"/>
      <c r="I113" s="80" t="s">
        <v>12</v>
      </c>
    </row>
    <row r="114" spans="1:9" ht="15.75" customHeight="1">
      <c r="A114" s="4" t="s">
        <v>14</v>
      </c>
    </row>
    <row r="115" spans="1:9">
      <c r="A115" s="144" t="s">
        <v>15</v>
      </c>
      <c r="B115" s="144"/>
      <c r="C115" s="144"/>
      <c r="D115" s="144"/>
      <c r="E115" s="144"/>
      <c r="F115" s="144"/>
      <c r="G115" s="144"/>
      <c r="H115" s="144"/>
      <c r="I115" s="144"/>
    </row>
    <row r="116" spans="1:9" ht="45" customHeight="1">
      <c r="A116" s="142" t="s">
        <v>16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30" customHeight="1">
      <c r="A117" s="142" t="s">
        <v>17</v>
      </c>
      <c r="B117" s="142"/>
      <c r="C117" s="142"/>
      <c r="D117" s="142"/>
      <c r="E117" s="142"/>
      <c r="F117" s="142"/>
      <c r="G117" s="142"/>
      <c r="H117" s="142"/>
      <c r="I117" s="142"/>
    </row>
    <row r="118" spans="1:9" ht="30" customHeight="1">
      <c r="A118" s="142" t="s">
        <v>21</v>
      </c>
      <c r="B118" s="142"/>
      <c r="C118" s="142"/>
      <c r="D118" s="142"/>
      <c r="E118" s="142"/>
      <c r="F118" s="142"/>
      <c r="G118" s="142"/>
      <c r="H118" s="142"/>
      <c r="I118" s="142"/>
    </row>
    <row r="119" spans="1:9" ht="15" customHeight="1">
      <c r="A119" s="142" t="s">
        <v>20</v>
      </c>
      <c r="B119" s="142"/>
      <c r="C119" s="142"/>
      <c r="D119" s="142"/>
      <c r="E119" s="142"/>
      <c r="F119" s="142"/>
      <c r="G119" s="142"/>
      <c r="H119" s="142"/>
      <c r="I119" s="142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3:F113"/>
    <mergeCell ref="A87:I87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3:I83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71" workbookViewId="0">
      <selection activeCell="D97" sqref="D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141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181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43889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 t="s">
        <v>182</v>
      </c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G38*0.5</f>
        <v>950.18499999999995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167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168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101</v>
      </c>
      <c r="D41" s="34" t="s">
        <v>169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hidden="1" customHeight="1">
      <c r="A42" s="35">
        <v>9</v>
      </c>
      <c r="B42" s="86" t="s">
        <v>109</v>
      </c>
      <c r="C42" s="44" t="s">
        <v>101</v>
      </c>
      <c r="D42" s="34" t="s">
        <v>170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F42/7.5*G42</f>
        <v>92.820300000000003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F43/7.5*G43</f>
        <v>66.198000000000008</v>
      </c>
      <c r="J43" s="24"/>
      <c r="L43" s="20"/>
      <c r="M43" s="21"/>
      <c r="N43" s="22"/>
    </row>
    <row r="44" spans="1:14" ht="15.75" customHeight="1">
      <c r="A44" s="138" t="s">
        <v>131</v>
      </c>
      <c r="B44" s="139"/>
      <c r="C44" s="139"/>
      <c r="D44" s="139"/>
      <c r="E44" s="139"/>
      <c r="F44" s="139"/>
      <c r="G44" s="139"/>
      <c r="H44" s="139"/>
      <c r="I44" s="140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9</v>
      </c>
      <c r="B50" s="86" t="s">
        <v>56</v>
      </c>
      <c r="C50" s="87" t="s">
        <v>101</v>
      </c>
      <c r="D50" s="86" t="s">
        <v>171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13</v>
      </c>
      <c r="B54" s="86" t="s">
        <v>137</v>
      </c>
      <c r="C54" s="87" t="s">
        <v>29</v>
      </c>
      <c r="D54" s="86" t="s">
        <v>70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14</v>
      </c>
      <c r="B55" s="86" t="s">
        <v>41</v>
      </c>
      <c r="C55" s="87" t="s">
        <v>29</v>
      </c>
      <c r="D55" s="86" t="s">
        <v>70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38" t="s">
        <v>132</v>
      </c>
      <c r="B56" s="139"/>
      <c r="C56" s="139"/>
      <c r="D56" s="139"/>
      <c r="E56" s="139"/>
      <c r="F56" s="139"/>
      <c r="G56" s="139"/>
      <c r="H56" s="139"/>
      <c r="I56" s="140"/>
      <c r="J56" s="24"/>
      <c r="L56" s="20"/>
      <c r="M56" s="21"/>
      <c r="N56" s="22"/>
    </row>
    <row r="57" spans="1:14" ht="15.75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customHeight="1">
      <c r="A58" s="45">
        <v>10</v>
      </c>
      <c r="B58" s="86" t="s">
        <v>115</v>
      </c>
      <c r="C58" s="87" t="s">
        <v>91</v>
      </c>
      <c r="D58" s="86"/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G58*0.09</f>
        <v>207.59579999999997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11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0"/>
      <c r="S71" s="130"/>
      <c r="T71" s="130"/>
      <c r="U71" s="130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121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3" t="s">
        <v>133</v>
      </c>
      <c r="B82" s="124"/>
      <c r="C82" s="124"/>
      <c r="D82" s="124"/>
      <c r="E82" s="124"/>
      <c r="F82" s="124"/>
      <c r="G82" s="124"/>
      <c r="H82" s="124"/>
      <c r="I82" s="125"/>
    </row>
    <row r="83" spans="1:9" ht="15.75" customHeight="1">
      <c r="A83" s="30">
        <v>12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13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I84+I83+I71+I58+I50+I41+I40+I39+I38+I27+I18+I17+I16</f>
        <v>29677.609597666662</v>
      </c>
    </row>
    <row r="86" spans="1:9" ht="15.75" customHeight="1">
      <c r="A86" s="126" t="s">
        <v>60</v>
      </c>
      <c r="B86" s="127"/>
      <c r="C86" s="127"/>
      <c r="D86" s="127"/>
      <c r="E86" s="127"/>
      <c r="F86" s="127"/>
      <c r="G86" s="127"/>
      <c r="H86" s="127"/>
      <c r="I86" s="128"/>
    </row>
    <row r="87" spans="1:9" ht="15.75" customHeight="1">
      <c r="A87" s="46">
        <v>14</v>
      </c>
      <c r="B87" s="15" t="s">
        <v>154</v>
      </c>
      <c r="C87" s="17" t="s">
        <v>155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30">
        <v>15</v>
      </c>
      <c r="B88" s="107" t="s">
        <v>160</v>
      </c>
      <c r="C88" s="108" t="s">
        <v>28</v>
      </c>
      <c r="D88" s="41"/>
      <c r="E88" s="18"/>
      <c r="F88" s="117">
        <f>0.599*12/1000</f>
        <v>7.1879999999999999E-3</v>
      </c>
      <c r="G88" s="40">
        <v>20547.34</v>
      </c>
      <c r="H88" s="13"/>
      <c r="I88" s="13">
        <f>G88*0.599*6/1000</f>
        <v>73.847139960000007</v>
      </c>
    </row>
    <row r="89" spans="1:9" ht="16.5" customHeight="1">
      <c r="A89" s="46">
        <v>16</v>
      </c>
      <c r="B89" s="115" t="s">
        <v>183</v>
      </c>
      <c r="C89" s="116" t="s">
        <v>161</v>
      </c>
      <c r="D89" s="41" t="s">
        <v>240</v>
      </c>
      <c r="E89" s="18"/>
      <c r="F89" s="117"/>
      <c r="G89" s="40">
        <v>284</v>
      </c>
      <c r="H89" s="13"/>
      <c r="I89" s="13">
        <v>0</v>
      </c>
    </row>
    <row r="90" spans="1:9" ht="31.5" customHeight="1">
      <c r="A90" s="30">
        <v>17</v>
      </c>
      <c r="B90" s="115" t="s">
        <v>184</v>
      </c>
      <c r="C90" s="116" t="s">
        <v>38</v>
      </c>
      <c r="D90" s="41" t="s">
        <v>171</v>
      </c>
      <c r="E90" s="18"/>
      <c r="F90" s="117"/>
      <c r="G90" s="40">
        <v>4070.89</v>
      </c>
      <c r="H90" s="13"/>
      <c r="I90" s="13">
        <v>0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SUM(I87:I90)</f>
        <v>90.647139960000004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134</v>
      </c>
      <c r="C93" s="38"/>
      <c r="D93" s="38"/>
      <c r="E93" s="38"/>
      <c r="F93" s="38"/>
      <c r="G93" s="38"/>
      <c r="H93" s="38"/>
      <c r="I93" s="49">
        <f>I85+I91</f>
        <v>29768.256737626663</v>
      </c>
    </row>
    <row r="94" spans="1:9" ht="15.75" customHeight="1">
      <c r="A94" s="129" t="s">
        <v>241</v>
      </c>
      <c r="B94" s="129"/>
      <c r="C94" s="129"/>
      <c r="D94" s="129"/>
      <c r="E94" s="129"/>
      <c r="F94" s="129"/>
      <c r="G94" s="129"/>
      <c r="H94" s="129"/>
      <c r="I94" s="129"/>
    </row>
    <row r="95" spans="1:9" ht="15.75" customHeight="1">
      <c r="A95" s="72"/>
      <c r="B95" s="145" t="s">
        <v>242</v>
      </c>
      <c r="C95" s="145"/>
      <c r="D95" s="145"/>
      <c r="E95" s="145"/>
      <c r="F95" s="145"/>
      <c r="G95" s="145"/>
      <c r="H95" s="84"/>
      <c r="I95" s="3"/>
    </row>
    <row r="96" spans="1:9" ht="15.75" customHeight="1">
      <c r="A96" s="75"/>
      <c r="B96" s="141" t="s">
        <v>6</v>
      </c>
      <c r="C96" s="141"/>
      <c r="D96" s="141"/>
      <c r="E96" s="141"/>
      <c r="F96" s="141"/>
      <c r="G96" s="141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49" t="s">
        <v>7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149" t="s">
        <v>8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146" t="s">
        <v>61</v>
      </c>
      <c r="B100" s="146"/>
      <c r="C100" s="146"/>
      <c r="D100" s="146"/>
      <c r="E100" s="146"/>
      <c r="F100" s="146"/>
      <c r="G100" s="146"/>
      <c r="H100" s="146"/>
      <c r="I100" s="146"/>
    </row>
    <row r="101" spans="1:9" ht="15.75" customHeight="1">
      <c r="A101" s="11"/>
    </row>
    <row r="102" spans="1:9" ht="15.75" customHeight="1">
      <c r="A102" s="147" t="s">
        <v>9</v>
      </c>
      <c r="B102" s="147"/>
      <c r="C102" s="147"/>
      <c r="D102" s="147"/>
      <c r="E102" s="147"/>
      <c r="F102" s="147"/>
      <c r="G102" s="147"/>
      <c r="H102" s="147"/>
      <c r="I102" s="147"/>
    </row>
    <row r="103" spans="1:9" ht="15.75" customHeight="1">
      <c r="A103" s="4"/>
    </row>
    <row r="104" spans="1:9" ht="15.75" customHeight="1">
      <c r="B104" s="71" t="s">
        <v>10</v>
      </c>
      <c r="C104" s="148" t="s">
        <v>86</v>
      </c>
      <c r="D104" s="148"/>
      <c r="E104" s="148"/>
      <c r="F104" s="148"/>
      <c r="I104" s="74"/>
    </row>
    <row r="105" spans="1:9" ht="15.75" customHeight="1">
      <c r="A105" s="75"/>
      <c r="C105" s="141" t="s">
        <v>11</v>
      </c>
      <c r="D105" s="141"/>
      <c r="E105" s="141"/>
      <c r="F105" s="141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43"/>
      <c r="D107" s="143"/>
      <c r="E107" s="143"/>
      <c r="F107" s="143"/>
      <c r="I107" s="74"/>
    </row>
    <row r="108" spans="1:9" ht="15.75" customHeight="1">
      <c r="A108" s="75"/>
      <c r="C108" s="130" t="s">
        <v>11</v>
      </c>
      <c r="D108" s="130"/>
      <c r="E108" s="130"/>
      <c r="F108" s="130"/>
      <c r="I108" s="73" t="s">
        <v>12</v>
      </c>
    </row>
    <row r="109" spans="1:9" ht="15.75" customHeight="1">
      <c r="A109" s="4" t="s">
        <v>14</v>
      </c>
    </row>
    <row r="110" spans="1:9">
      <c r="A110" s="144" t="s">
        <v>15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45" customHeight="1">
      <c r="A111" s="142" t="s">
        <v>16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17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21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15" customHeight="1">
      <c r="A114" s="142" t="s">
        <v>20</v>
      </c>
      <c r="B114" s="142"/>
      <c r="C114" s="142"/>
      <c r="D114" s="142"/>
      <c r="E114" s="142"/>
      <c r="F114" s="142"/>
      <c r="G114" s="142"/>
      <c r="H114" s="142"/>
      <c r="I114" s="142"/>
    </row>
  </sheetData>
  <autoFilter ref="I12:I66"/>
  <mergeCells count="29">
    <mergeCell ref="A110:I110"/>
    <mergeCell ref="A111:I111"/>
    <mergeCell ref="A112:I112"/>
    <mergeCell ref="A113:I113"/>
    <mergeCell ref="A114:I114"/>
    <mergeCell ref="R71:U71"/>
    <mergeCell ref="C108:F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topLeftCell="A43" workbookViewId="0">
      <selection activeCell="I97" sqref="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142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185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43921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G38*0.6</f>
        <v>1140.222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167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168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101</v>
      </c>
      <c r="D41" s="34" t="s">
        <v>169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109</v>
      </c>
      <c r="C42" s="44" t="s">
        <v>101</v>
      </c>
      <c r="D42" s="34" t="s">
        <v>186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G42*F42/20</f>
        <v>34.807612499999998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G43*F43/20</f>
        <v>24.824249999999999</v>
      </c>
      <c r="J43" s="24"/>
      <c r="L43" s="20"/>
      <c r="M43" s="21"/>
      <c r="N43" s="22"/>
    </row>
    <row r="44" spans="1:14" ht="15.75" hidden="1" customHeight="1">
      <c r="A44" s="138" t="s">
        <v>131</v>
      </c>
      <c r="B44" s="139"/>
      <c r="C44" s="139"/>
      <c r="D44" s="139"/>
      <c r="E44" s="139"/>
      <c r="F44" s="139"/>
      <c r="G44" s="139"/>
      <c r="H44" s="139"/>
      <c r="I44" s="140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12</v>
      </c>
      <c r="B50" s="86" t="s">
        <v>56</v>
      </c>
      <c r="C50" s="87" t="s">
        <v>101</v>
      </c>
      <c r="D50" s="86" t="s">
        <v>138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13</v>
      </c>
      <c r="B54" s="86" t="s">
        <v>137</v>
      </c>
      <c r="C54" s="87" t="s">
        <v>29</v>
      </c>
      <c r="D54" s="86" t="s">
        <v>70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14</v>
      </c>
      <c r="B55" s="86" t="s">
        <v>41</v>
      </c>
      <c r="C55" s="87" t="s">
        <v>29</v>
      </c>
      <c r="D55" s="86" t="s">
        <v>70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38" t="s">
        <v>143</v>
      </c>
      <c r="B56" s="139"/>
      <c r="C56" s="139"/>
      <c r="D56" s="139"/>
      <c r="E56" s="139"/>
      <c r="F56" s="139"/>
      <c r="G56" s="139"/>
      <c r="H56" s="139"/>
      <c r="I56" s="140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12</v>
      </c>
      <c r="B58" s="86" t="s">
        <v>115</v>
      </c>
      <c r="C58" s="87" t="s">
        <v>91</v>
      </c>
      <c r="D58" s="86" t="s">
        <v>158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G58*0.27</f>
        <v>622.78740000000005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11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0"/>
      <c r="S71" s="130"/>
      <c r="T71" s="130"/>
      <c r="U71" s="130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121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3" t="s">
        <v>144</v>
      </c>
      <c r="B82" s="124"/>
      <c r="C82" s="124"/>
      <c r="D82" s="124"/>
      <c r="E82" s="124"/>
      <c r="F82" s="124"/>
      <c r="G82" s="124"/>
      <c r="H82" s="124"/>
      <c r="I82" s="125"/>
    </row>
    <row r="83" spans="1:9" ht="15.75" customHeight="1">
      <c r="A83" s="30">
        <v>12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13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I84+I83+I71+I43+I42+I41+I40+I39+I38+I27+I18+I17+I16</f>
        <v>26634.073692166665</v>
      </c>
    </row>
    <row r="86" spans="1:9" ht="15.75" customHeight="1">
      <c r="A86" s="126" t="s">
        <v>60</v>
      </c>
      <c r="B86" s="127"/>
      <c r="C86" s="127"/>
      <c r="D86" s="127"/>
      <c r="E86" s="127"/>
      <c r="F86" s="127"/>
      <c r="G86" s="127"/>
      <c r="H86" s="127"/>
      <c r="I86" s="128"/>
    </row>
    <row r="87" spans="1:9" ht="15.75" customHeight="1">
      <c r="A87" s="30">
        <v>14</v>
      </c>
      <c r="B87" s="15" t="s">
        <v>154</v>
      </c>
      <c r="C87" s="17" t="s">
        <v>155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30">
        <v>15</v>
      </c>
      <c r="B88" s="107" t="s">
        <v>160</v>
      </c>
      <c r="C88" s="108" t="s">
        <v>28</v>
      </c>
      <c r="D88" s="41"/>
      <c r="E88" s="18"/>
      <c r="F88" s="117">
        <f>0.599*12/1000</f>
        <v>7.1879999999999999E-3</v>
      </c>
      <c r="G88" s="40">
        <v>20547.34</v>
      </c>
      <c r="H88" s="13"/>
      <c r="I88" s="13">
        <f>G88*0.599*3/1000</f>
        <v>36.923569980000003</v>
      </c>
    </row>
    <row r="89" spans="1:9" ht="18" customHeight="1">
      <c r="A89" s="30">
        <v>16</v>
      </c>
      <c r="B89" s="115" t="s">
        <v>187</v>
      </c>
      <c r="C89" s="116" t="s">
        <v>188</v>
      </c>
      <c r="D89" s="41" t="s">
        <v>165</v>
      </c>
      <c r="E89" s="18"/>
      <c r="F89" s="40">
        <v>0.01</v>
      </c>
      <c r="G89" s="40">
        <v>27139.18</v>
      </c>
      <c r="H89" s="13"/>
      <c r="I89" s="13">
        <v>0</v>
      </c>
    </row>
    <row r="90" spans="1:9" ht="18" customHeight="1">
      <c r="A90" s="30">
        <v>17</v>
      </c>
      <c r="B90" s="115" t="s">
        <v>203</v>
      </c>
      <c r="C90" s="116" t="s">
        <v>204</v>
      </c>
      <c r="D90" s="41"/>
      <c r="E90" s="18"/>
      <c r="F90" s="40"/>
      <c r="G90" s="40">
        <v>10800</v>
      </c>
      <c r="H90" s="13"/>
      <c r="I90" s="13">
        <f>G90*1</f>
        <v>10800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SUM(I87:I90)</f>
        <v>10853.72356998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134</v>
      </c>
      <c r="C93" s="38"/>
      <c r="D93" s="38"/>
      <c r="E93" s="38"/>
      <c r="F93" s="38"/>
      <c r="G93" s="38"/>
      <c r="H93" s="38"/>
      <c r="I93" s="49">
        <f>I85+I91</f>
        <v>37487.797262146662</v>
      </c>
    </row>
    <row r="94" spans="1:9" ht="15.75" customHeight="1">
      <c r="A94" s="129" t="s">
        <v>243</v>
      </c>
      <c r="B94" s="129"/>
      <c r="C94" s="129"/>
      <c r="D94" s="129"/>
      <c r="E94" s="129"/>
      <c r="F94" s="129"/>
      <c r="G94" s="129"/>
      <c r="H94" s="129"/>
      <c r="I94" s="129"/>
    </row>
    <row r="95" spans="1:9" ht="15.75" customHeight="1">
      <c r="A95" s="72"/>
      <c r="B95" s="145" t="s">
        <v>244</v>
      </c>
      <c r="C95" s="145"/>
      <c r="D95" s="145"/>
      <c r="E95" s="145"/>
      <c r="F95" s="145"/>
      <c r="G95" s="145"/>
      <c r="H95" s="84"/>
      <c r="I95" s="3"/>
    </row>
    <row r="96" spans="1:9" ht="15.75" customHeight="1">
      <c r="A96" s="75"/>
      <c r="B96" s="141" t="s">
        <v>6</v>
      </c>
      <c r="C96" s="141"/>
      <c r="D96" s="141"/>
      <c r="E96" s="141"/>
      <c r="F96" s="141"/>
      <c r="G96" s="141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49" t="s">
        <v>7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149" t="s">
        <v>8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146" t="s">
        <v>61</v>
      </c>
      <c r="B100" s="146"/>
      <c r="C100" s="146"/>
      <c r="D100" s="146"/>
      <c r="E100" s="146"/>
      <c r="F100" s="146"/>
      <c r="G100" s="146"/>
      <c r="H100" s="146"/>
      <c r="I100" s="146"/>
    </row>
    <row r="101" spans="1:9" ht="15.75" customHeight="1">
      <c r="A101" s="11"/>
    </row>
    <row r="102" spans="1:9" ht="15.75" customHeight="1">
      <c r="A102" s="147" t="s">
        <v>9</v>
      </c>
      <c r="B102" s="147"/>
      <c r="C102" s="147"/>
      <c r="D102" s="147"/>
      <c r="E102" s="147"/>
      <c r="F102" s="147"/>
      <c r="G102" s="147"/>
      <c r="H102" s="147"/>
      <c r="I102" s="147"/>
    </row>
    <row r="103" spans="1:9" ht="15.75" customHeight="1">
      <c r="A103" s="4"/>
    </row>
    <row r="104" spans="1:9" ht="15.75" customHeight="1">
      <c r="B104" s="71" t="s">
        <v>10</v>
      </c>
      <c r="C104" s="148" t="s">
        <v>86</v>
      </c>
      <c r="D104" s="148"/>
      <c r="E104" s="148"/>
      <c r="F104" s="148"/>
      <c r="I104" s="74"/>
    </row>
    <row r="105" spans="1:9" ht="15.75" customHeight="1">
      <c r="A105" s="75"/>
      <c r="C105" s="141" t="s">
        <v>11</v>
      </c>
      <c r="D105" s="141"/>
      <c r="E105" s="141"/>
      <c r="F105" s="141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43"/>
      <c r="D107" s="143"/>
      <c r="E107" s="143"/>
      <c r="F107" s="143"/>
      <c r="I107" s="74"/>
    </row>
    <row r="108" spans="1:9" ht="15.75" customHeight="1">
      <c r="A108" s="75"/>
      <c r="C108" s="130" t="s">
        <v>11</v>
      </c>
      <c r="D108" s="130"/>
      <c r="E108" s="130"/>
      <c r="F108" s="130"/>
      <c r="I108" s="73" t="s">
        <v>12</v>
      </c>
    </row>
    <row r="109" spans="1:9" ht="15.75" customHeight="1">
      <c r="A109" s="4" t="s">
        <v>14</v>
      </c>
    </row>
    <row r="110" spans="1:9">
      <c r="A110" s="144" t="s">
        <v>15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45" customHeight="1">
      <c r="A111" s="142" t="s">
        <v>16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17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21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15" customHeight="1">
      <c r="A114" s="142" t="s">
        <v>20</v>
      </c>
      <c r="B114" s="142"/>
      <c r="C114" s="142"/>
      <c r="D114" s="142"/>
      <c r="E114" s="142"/>
      <c r="F114" s="142"/>
      <c r="G114" s="142"/>
      <c r="H114" s="142"/>
      <c r="I114" s="142"/>
    </row>
  </sheetData>
  <autoFilter ref="I12:I66"/>
  <mergeCells count="29">
    <mergeCell ref="A110:I110"/>
    <mergeCell ref="A111:I111"/>
    <mergeCell ref="A112:I112"/>
    <mergeCell ref="A113:I113"/>
    <mergeCell ref="A114:I114"/>
    <mergeCell ref="R71:U71"/>
    <mergeCell ref="C108:F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5"/>
  <sheetViews>
    <sheetView topLeftCell="A54" workbookViewId="0">
      <selection activeCell="K89" sqref="K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145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189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43951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hidden="1" customHeight="1">
      <c r="A38" s="35">
        <v>6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 t="shared" ref="I38:I41" si="7">F38/6*G38</f>
        <v>633.45666666666659</v>
      </c>
      <c r="J38" s="24"/>
    </row>
    <row r="39" spans="1:14" ht="15.75" customHeight="1">
      <c r="A39" s="35">
        <v>5</v>
      </c>
      <c r="B39" s="86" t="s">
        <v>67</v>
      </c>
      <c r="C39" s="67" t="s">
        <v>28</v>
      </c>
      <c r="D39" s="36" t="s">
        <v>167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si="7"/>
        <v>853.62986249999994</v>
      </c>
      <c r="J39" s="24"/>
    </row>
    <row r="40" spans="1:14" ht="15.75" customHeight="1">
      <c r="A40" s="35">
        <v>6</v>
      </c>
      <c r="B40" s="86" t="s">
        <v>68</v>
      </c>
      <c r="C40" s="44" t="s">
        <v>28</v>
      </c>
      <c r="D40" s="34" t="s">
        <v>168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7</v>
      </c>
      <c r="B41" s="86" t="s">
        <v>80</v>
      </c>
      <c r="C41" s="44" t="s">
        <v>101</v>
      </c>
      <c r="D41" s="34" t="s">
        <v>169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hidden="1" customHeight="1">
      <c r="A42" s="35">
        <v>8</v>
      </c>
      <c r="B42" s="86" t="s">
        <v>109</v>
      </c>
      <c r="C42" s="44" t="s">
        <v>101</v>
      </c>
      <c r="D42" s="34" t="s">
        <v>170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F42/7.5*1.5*G42</f>
        <v>139.23045000000002</v>
      </c>
      <c r="J42" s="24"/>
      <c r="L42" s="20"/>
      <c r="M42" s="21"/>
      <c r="N42" s="22"/>
    </row>
    <row r="43" spans="1:14" ht="15.75" hidden="1" customHeight="1">
      <c r="A43" s="35">
        <v>9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F43/7.5*1.5*G43</f>
        <v>99.297000000000011</v>
      </c>
      <c r="J43" s="24"/>
      <c r="L43" s="20"/>
      <c r="M43" s="21"/>
      <c r="N43" s="22"/>
    </row>
    <row r="44" spans="1:14" ht="18.75" customHeight="1">
      <c r="A44" s="138" t="s">
        <v>131</v>
      </c>
      <c r="B44" s="139"/>
      <c r="C44" s="139"/>
      <c r="D44" s="139"/>
      <c r="E44" s="139"/>
      <c r="F44" s="139"/>
      <c r="G44" s="139"/>
      <c r="H44" s="139"/>
      <c r="I44" s="140"/>
      <c r="J44" s="24"/>
      <c r="L44" s="20"/>
      <c r="M44" s="21"/>
      <c r="N44" s="22"/>
    </row>
    <row r="45" spans="1:14" ht="21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25.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9.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21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20.2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9.5" hidden="1" customHeight="1">
      <c r="A50" s="45">
        <v>12</v>
      </c>
      <c r="B50" s="86" t="s">
        <v>56</v>
      </c>
      <c r="C50" s="87" t="s">
        <v>101</v>
      </c>
      <c r="D50" s="86" t="s">
        <v>138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21" hidden="1" customHeight="1">
      <c r="A51" s="45">
        <v>12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f>F51/2*G51</f>
        <v>2722.789186</v>
      </c>
      <c r="J51" s="24"/>
      <c r="L51" s="20"/>
      <c r="M51" s="21"/>
      <c r="N51" s="22"/>
    </row>
    <row r="52" spans="1:14" ht="18" hidden="1" customHeight="1">
      <c r="A52" s="45">
        <v>13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f>F52/2*G52</f>
        <v>346.536</v>
      </c>
      <c r="J52" s="24"/>
      <c r="L52" s="20"/>
      <c r="M52" s="21"/>
      <c r="N52" s="22"/>
    </row>
    <row r="53" spans="1:14" ht="18.75" hidden="1" customHeight="1">
      <c r="A53" s="45">
        <v>14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f>F53/2*G53</f>
        <v>70.331299999999999</v>
      </c>
      <c r="J53" s="24"/>
      <c r="L53" s="20"/>
      <c r="M53" s="21"/>
      <c r="N53" s="22"/>
    </row>
    <row r="54" spans="1:14" ht="15" customHeight="1">
      <c r="A54" s="45">
        <v>8</v>
      </c>
      <c r="B54" s="86" t="s">
        <v>137</v>
      </c>
      <c r="C54" s="87" t="s">
        <v>29</v>
      </c>
      <c r="D54" s="119">
        <v>43581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customHeight="1">
      <c r="A55" s="45">
        <v>9</v>
      </c>
      <c r="B55" s="86" t="s">
        <v>41</v>
      </c>
      <c r="C55" s="87" t="s">
        <v>29</v>
      </c>
      <c r="D55" s="119">
        <v>43581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38" t="s">
        <v>132</v>
      </c>
      <c r="B56" s="139"/>
      <c r="C56" s="139"/>
      <c r="D56" s="139"/>
      <c r="E56" s="139"/>
      <c r="F56" s="139"/>
      <c r="G56" s="139"/>
      <c r="H56" s="139"/>
      <c r="I56" s="140"/>
      <c r="J56" s="24"/>
      <c r="L56" s="20"/>
      <c r="M56" s="21"/>
      <c r="N56" s="22"/>
    </row>
    <row r="57" spans="1:14" ht="15.75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15</v>
      </c>
      <c r="B58" s="86" t="s">
        <v>115</v>
      </c>
      <c r="C58" s="87" t="s">
        <v>91</v>
      </c>
      <c r="D58" s="86" t="s">
        <v>71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customHeight="1">
      <c r="A59" s="45">
        <v>10</v>
      </c>
      <c r="B59" s="96" t="s">
        <v>83</v>
      </c>
      <c r="C59" s="97" t="s">
        <v>116</v>
      </c>
      <c r="D59" s="96" t="s">
        <v>193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f>G59*1</f>
        <v>1501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11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0"/>
      <c r="S71" s="130"/>
      <c r="T71" s="130"/>
      <c r="U71" s="130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121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3" t="s">
        <v>133</v>
      </c>
      <c r="B82" s="124"/>
      <c r="C82" s="124"/>
      <c r="D82" s="124"/>
      <c r="E82" s="124"/>
      <c r="F82" s="124"/>
      <c r="G82" s="124"/>
      <c r="H82" s="124"/>
      <c r="I82" s="125"/>
    </row>
    <row r="83" spans="1:9" ht="15.75" customHeight="1">
      <c r="A83" s="30">
        <v>12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13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I84+I83+I71+I59+I55+I54+I41+I40+I39+I27+I18+I17+I16</f>
        <v>36199.099829666658</v>
      </c>
    </row>
    <row r="86" spans="1:9" ht="15.75" customHeight="1">
      <c r="A86" s="126" t="s">
        <v>60</v>
      </c>
      <c r="B86" s="127"/>
      <c r="C86" s="127"/>
      <c r="D86" s="127"/>
      <c r="E86" s="127"/>
      <c r="F86" s="127"/>
      <c r="G86" s="127"/>
      <c r="H86" s="127"/>
      <c r="I86" s="128"/>
    </row>
    <row r="87" spans="1:9" ht="18" customHeight="1">
      <c r="A87" s="106">
        <v>14</v>
      </c>
      <c r="B87" s="15" t="s">
        <v>154</v>
      </c>
      <c r="C87" s="17" t="s">
        <v>155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15.75" customHeight="1">
      <c r="A88" s="106">
        <v>15</v>
      </c>
      <c r="B88" s="115" t="s">
        <v>178</v>
      </c>
      <c r="C88" s="116" t="s">
        <v>159</v>
      </c>
      <c r="D88" s="45" t="s">
        <v>194</v>
      </c>
      <c r="E88" s="18"/>
      <c r="F88" s="40">
        <v>2</v>
      </c>
      <c r="G88" s="40">
        <v>222.63</v>
      </c>
      <c r="H88" s="13"/>
      <c r="I88" s="13">
        <f>G88*1</f>
        <v>222.63</v>
      </c>
    </row>
    <row r="89" spans="1:9" ht="16.5" customHeight="1">
      <c r="A89" s="106">
        <v>16</v>
      </c>
      <c r="B89" s="115" t="s">
        <v>190</v>
      </c>
      <c r="C89" s="116" t="s">
        <v>177</v>
      </c>
      <c r="D89" s="41"/>
      <c r="E89" s="18"/>
      <c r="F89" s="40">
        <v>1</v>
      </c>
      <c r="G89" s="40">
        <v>968.58</v>
      </c>
      <c r="H89" s="13"/>
      <c r="I89" s="13">
        <f>G89*1</f>
        <v>968.58</v>
      </c>
    </row>
    <row r="90" spans="1:9" ht="18" customHeight="1">
      <c r="A90" s="106">
        <v>17</v>
      </c>
      <c r="B90" s="115" t="s">
        <v>191</v>
      </c>
      <c r="C90" s="116" t="s">
        <v>192</v>
      </c>
      <c r="D90" s="41"/>
      <c r="E90" s="18"/>
      <c r="F90" s="40">
        <v>2</v>
      </c>
      <c r="G90" s="40">
        <v>1996</v>
      </c>
      <c r="H90" s="13"/>
      <c r="I90" s="13">
        <f>G90*2</f>
        <v>3992</v>
      </c>
    </row>
    <row r="91" spans="1:9" ht="33" customHeight="1">
      <c r="A91" s="106">
        <v>18</v>
      </c>
      <c r="B91" s="107" t="s">
        <v>160</v>
      </c>
      <c r="C91" s="108" t="s">
        <v>28</v>
      </c>
      <c r="D91" s="41"/>
      <c r="E91" s="18"/>
      <c r="F91" s="117">
        <f>0.599*12/1000</f>
        <v>7.1879999999999999E-3</v>
      </c>
      <c r="G91" s="40">
        <v>20547.34</v>
      </c>
      <c r="H91" s="13"/>
      <c r="I91" s="13">
        <f>G91*0.599*3/1000</f>
        <v>36.923569980000003</v>
      </c>
    </row>
    <row r="92" spans="1:9" ht="15.75" customHeight="1">
      <c r="A92" s="30"/>
      <c r="B92" s="50" t="s">
        <v>52</v>
      </c>
      <c r="C92" s="46"/>
      <c r="D92" s="58"/>
      <c r="E92" s="58"/>
      <c r="F92" s="46">
        <v>1</v>
      </c>
      <c r="G92" s="46"/>
      <c r="H92" s="46"/>
      <c r="I92" s="32">
        <f>SUM(I87:I91)</f>
        <v>5236.9335699800004</v>
      </c>
    </row>
    <row r="93" spans="1:9" ht="15.75" customHeight="1">
      <c r="A93" s="30"/>
      <c r="B93" s="56" t="s">
        <v>78</v>
      </c>
      <c r="C93" s="16"/>
      <c r="D93" s="16"/>
      <c r="E93" s="16"/>
      <c r="F93" s="47"/>
      <c r="G93" s="48"/>
      <c r="H93" s="48"/>
      <c r="I93" s="18">
        <v>0</v>
      </c>
    </row>
    <row r="94" spans="1:9" ht="15.75" customHeight="1">
      <c r="A94" s="59"/>
      <c r="B94" s="51" t="s">
        <v>134</v>
      </c>
      <c r="C94" s="38"/>
      <c r="D94" s="38"/>
      <c r="E94" s="38"/>
      <c r="F94" s="38"/>
      <c r="G94" s="38"/>
      <c r="H94" s="38"/>
      <c r="I94" s="49">
        <f>I85+I92</f>
        <v>41436.033399646658</v>
      </c>
    </row>
    <row r="95" spans="1:9" ht="15.75" customHeight="1">
      <c r="A95" s="129" t="s">
        <v>195</v>
      </c>
      <c r="B95" s="129"/>
      <c r="C95" s="129"/>
      <c r="D95" s="129"/>
      <c r="E95" s="129"/>
      <c r="F95" s="129"/>
      <c r="G95" s="129"/>
      <c r="H95" s="129"/>
      <c r="I95" s="129"/>
    </row>
    <row r="96" spans="1:9" ht="15.75" customHeight="1">
      <c r="A96" s="72"/>
      <c r="B96" s="145" t="s">
        <v>196</v>
      </c>
      <c r="C96" s="145"/>
      <c r="D96" s="145"/>
      <c r="E96" s="145"/>
      <c r="F96" s="145"/>
      <c r="G96" s="145"/>
      <c r="H96" s="84"/>
      <c r="I96" s="3"/>
    </row>
    <row r="97" spans="1:9" ht="15.75" customHeight="1">
      <c r="A97" s="75"/>
      <c r="B97" s="141" t="s">
        <v>6</v>
      </c>
      <c r="C97" s="141"/>
      <c r="D97" s="141"/>
      <c r="E97" s="141"/>
      <c r="F97" s="141"/>
      <c r="G97" s="141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49" t="s">
        <v>7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149" t="s">
        <v>8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146" t="s">
        <v>61</v>
      </c>
      <c r="B101" s="146"/>
      <c r="C101" s="146"/>
      <c r="D101" s="146"/>
      <c r="E101" s="146"/>
      <c r="F101" s="146"/>
      <c r="G101" s="146"/>
      <c r="H101" s="146"/>
      <c r="I101" s="146"/>
    </row>
    <row r="102" spans="1:9" ht="15.75" customHeight="1">
      <c r="A102" s="11"/>
    </row>
    <row r="103" spans="1:9" ht="15.75" customHeight="1">
      <c r="A103" s="147" t="s">
        <v>9</v>
      </c>
      <c r="B103" s="147"/>
      <c r="C103" s="147"/>
      <c r="D103" s="147"/>
      <c r="E103" s="147"/>
      <c r="F103" s="147"/>
      <c r="G103" s="147"/>
      <c r="H103" s="147"/>
      <c r="I103" s="147"/>
    </row>
    <row r="104" spans="1:9" ht="15.75" customHeight="1">
      <c r="A104" s="4"/>
    </row>
    <row r="105" spans="1:9" ht="15.75" customHeight="1">
      <c r="B105" s="71" t="s">
        <v>10</v>
      </c>
      <c r="C105" s="148" t="s">
        <v>86</v>
      </c>
      <c r="D105" s="148"/>
      <c r="E105" s="148"/>
      <c r="F105" s="148"/>
      <c r="I105" s="74"/>
    </row>
    <row r="106" spans="1:9" ht="15.75" customHeight="1">
      <c r="A106" s="75"/>
      <c r="C106" s="141" t="s">
        <v>11</v>
      </c>
      <c r="D106" s="141"/>
      <c r="E106" s="141"/>
      <c r="F106" s="141"/>
      <c r="I106" s="73" t="s">
        <v>12</v>
      </c>
    </row>
    <row r="107" spans="1:9" ht="15.75" customHeight="1">
      <c r="A107" s="26"/>
      <c r="C107" s="12"/>
      <c r="D107" s="12"/>
      <c r="E107" s="12"/>
      <c r="G107" s="12"/>
      <c r="H107" s="12"/>
    </row>
    <row r="108" spans="1:9" ht="15.75" customHeight="1">
      <c r="B108" s="71" t="s">
        <v>13</v>
      </c>
      <c r="C108" s="143"/>
      <c r="D108" s="143"/>
      <c r="E108" s="143"/>
      <c r="F108" s="143"/>
      <c r="I108" s="74"/>
    </row>
    <row r="109" spans="1:9" ht="15.75" customHeight="1">
      <c r="A109" s="75"/>
      <c r="C109" s="130" t="s">
        <v>11</v>
      </c>
      <c r="D109" s="130"/>
      <c r="E109" s="130"/>
      <c r="F109" s="130"/>
      <c r="I109" s="73" t="s">
        <v>12</v>
      </c>
    </row>
    <row r="110" spans="1:9" ht="15.75" customHeight="1">
      <c r="A110" s="4" t="s">
        <v>14</v>
      </c>
    </row>
    <row r="111" spans="1:9">
      <c r="A111" s="144" t="s">
        <v>15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45" customHeight="1">
      <c r="A112" s="142" t="s">
        <v>16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17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30" customHeight="1">
      <c r="A114" s="142" t="s">
        <v>21</v>
      </c>
      <c r="B114" s="142"/>
      <c r="C114" s="142"/>
      <c r="D114" s="142"/>
      <c r="E114" s="142"/>
      <c r="F114" s="142"/>
      <c r="G114" s="142"/>
      <c r="H114" s="142"/>
      <c r="I114" s="142"/>
    </row>
    <row r="115" spans="1:9" ht="15" customHeight="1">
      <c r="A115" s="142" t="s">
        <v>20</v>
      </c>
      <c r="B115" s="142"/>
      <c r="C115" s="142"/>
      <c r="D115" s="142"/>
      <c r="E115" s="142"/>
      <c r="F115" s="142"/>
      <c r="G115" s="142"/>
      <c r="H115" s="142"/>
      <c r="I115" s="142"/>
    </row>
  </sheetData>
  <autoFilter ref="I12:I66"/>
  <mergeCells count="29">
    <mergeCell ref="A111:I111"/>
    <mergeCell ref="A112:I112"/>
    <mergeCell ref="A113:I113"/>
    <mergeCell ref="A114:I114"/>
    <mergeCell ref="A115:I115"/>
    <mergeCell ref="R71:U71"/>
    <mergeCell ref="C109:F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topLeftCell="A55" workbookViewId="0">
      <selection activeCell="J95" sqref="J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146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197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43982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1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172</v>
      </c>
      <c r="E19" s="88">
        <v>15.3</v>
      </c>
      <c r="F19" s="89">
        <f>SUM(E19/10)</f>
        <v>1.53</v>
      </c>
      <c r="G19" s="89">
        <v>211.74</v>
      </c>
      <c r="H19" s="90">
        <f t="shared" ref="H19:H26" si="1">SUM(F19*G19/1000)</f>
        <v>0.32396219999999998</v>
      </c>
      <c r="I19" s="13">
        <f>F19*G19</f>
        <v>323.9622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94</v>
      </c>
      <c r="C20" s="87" t="s">
        <v>91</v>
      </c>
      <c r="D20" s="86" t="s">
        <v>171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1"/>
        <v>0.106387488</v>
      </c>
      <c r="I20" s="13">
        <f t="shared" ref="I20:I21" si="2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95</v>
      </c>
      <c r="C21" s="87" t="s">
        <v>91</v>
      </c>
      <c r="D21" s="86" t="s">
        <v>171</v>
      </c>
      <c r="E21" s="88">
        <v>8.68</v>
      </c>
      <c r="F21" s="89">
        <f>SUM(E21*2/100)</f>
        <v>0.1736</v>
      </c>
      <c r="G21" s="89">
        <v>268.92</v>
      </c>
      <c r="H21" s="90">
        <f t="shared" si="1"/>
        <v>4.6684512000000004E-2</v>
      </c>
      <c r="I21" s="13">
        <f t="shared" si="2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173</v>
      </c>
      <c r="E22" s="88">
        <v>215</v>
      </c>
      <c r="F22" s="89">
        <f>SUM(E22/100)</f>
        <v>2.15</v>
      </c>
      <c r="G22" s="89">
        <v>335.05</v>
      </c>
      <c r="H22" s="90">
        <f t="shared" si="1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174</v>
      </c>
      <c r="E23" s="91">
        <v>17.64</v>
      </c>
      <c r="F23" s="89">
        <f>SUM(E23/100)</f>
        <v>0.1764</v>
      </c>
      <c r="G23" s="89">
        <v>55.1</v>
      </c>
      <c r="H23" s="90">
        <f t="shared" si="1"/>
        <v>9.7196399999999999E-3</v>
      </c>
      <c r="I23" s="13">
        <f t="shared" ref="I23:I26" si="3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175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3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175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3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175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1"/>
        <v>9.3319200000000005E-2</v>
      </c>
      <c r="I26" s="13">
        <f t="shared" si="3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ref="H27" si="4">SUM(F27*G27/1000)</f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164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5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163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5"/>
        <v>1.6379028900000001</v>
      </c>
      <c r="I31" s="13">
        <f t="shared" ref="I31:I33" si="6">F31/6*G31</f>
        <v>272.98381499999999</v>
      </c>
      <c r="J31" s="23"/>
      <c r="K31" s="8"/>
      <c r="L31" s="8"/>
      <c r="M31" s="8"/>
    </row>
    <row r="32" spans="1:13" ht="15.75" customHeight="1">
      <c r="A32" s="45">
        <v>7</v>
      </c>
      <c r="B32" s="86" t="s">
        <v>26</v>
      </c>
      <c r="C32" s="87" t="s">
        <v>101</v>
      </c>
      <c r="D32" s="86" t="s">
        <v>171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5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8</v>
      </c>
      <c r="B33" s="86" t="s">
        <v>104</v>
      </c>
      <c r="C33" s="87" t="s">
        <v>40</v>
      </c>
      <c r="D33" s="86" t="s">
        <v>168</v>
      </c>
      <c r="E33" s="89">
        <v>1</v>
      </c>
      <c r="F33" s="89">
        <f>E33*155/100</f>
        <v>1.55</v>
      </c>
      <c r="G33" s="89">
        <v>1620.15</v>
      </c>
      <c r="H33" s="90">
        <f t="shared" si="5"/>
        <v>2.5112325000000002</v>
      </c>
      <c r="I33" s="13">
        <f t="shared" si="6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7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7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8">SUM(F37*G37/1000)</f>
        <v>3.8007399999999998</v>
      </c>
      <c r="I37" s="13">
        <f t="shared" ref="I37:I42" si="9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8"/>
        <v>5.1217791749999995</v>
      </c>
      <c r="I38" s="13">
        <f t="shared" si="9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8"/>
        <v>4.4141461874999992</v>
      </c>
      <c r="I39" s="13">
        <f t="shared" si="9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8"/>
        <v>16.4914383375</v>
      </c>
      <c r="I40" s="13">
        <f t="shared" si="9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8"/>
        <v>0.69615225000000003</v>
      </c>
      <c r="I41" s="13">
        <f t="shared" si="9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8"/>
        <v>0.49648500000000001</v>
      </c>
      <c r="I42" s="13">
        <f t="shared" si="9"/>
        <v>82.747500000000002</v>
      </c>
      <c r="J42" s="24"/>
      <c r="L42" s="20"/>
      <c r="M42" s="21"/>
      <c r="N42" s="22"/>
    </row>
    <row r="43" spans="1:14" ht="15.75" customHeight="1">
      <c r="A43" s="138" t="s">
        <v>131</v>
      </c>
      <c r="B43" s="139"/>
      <c r="C43" s="139"/>
      <c r="D43" s="139"/>
      <c r="E43" s="139"/>
      <c r="F43" s="139"/>
      <c r="G43" s="139"/>
      <c r="H43" s="139"/>
      <c r="I43" s="140"/>
      <c r="J43" s="24"/>
      <c r="L43" s="20"/>
      <c r="M43" s="21"/>
      <c r="N43" s="22"/>
    </row>
    <row r="44" spans="1:14" ht="15.75" customHeight="1">
      <c r="A44" s="45">
        <v>9</v>
      </c>
      <c r="B44" s="86" t="s">
        <v>111</v>
      </c>
      <c r="C44" s="87" t="s">
        <v>101</v>
      </c>
      <c r="D44" s="86" t="s">
        <v>171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10">SUM(F44*G44/1000)</f>
        <v>2.635713456</v>
      </c>
      <c r="I44" s="13">
        <f t="shared" ref="I44:I47" si="11">F44/2*G44</f>
        <v>1317.856728</v>
      </c>
      <c r="J44" s="24"/>
      <c r="L44" s="20"/>
      <c r="M44" s="21"/>
      <c r="N44" s="22"/>
    </row>
    <row r="45" spans="1:14" ht="15.75" customHeight="1">
      <c r="A45" s="45">
        <v>10</v>
      </c>
      <c r="B45" s="86" t="s">
        <v>35</v>
      </c>
      <c r="C45" s="87" t="s">
        <v>101</v>
      </c>
      <c r="D45" s="86" t="s">
        <v>171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10"/>
        <v>0.16602854400000003</v>
      </c>
      <c r="I45" s="13">
        <f t="shared" si="11"/>
        <v>83.01427200000002</v>
      </c>
      <c r="J45" s="24"/>
      <c r="L45" s="20"/>
      <c r="M45" s="21"/>
      <c r="N45" s="22"/>
    </row>
    <row r="46" spans="1:14" ht="15.75" customHeight="1">
      <c r="A46" s="45">
        <v>11</v>
      </c>
      <c r="B46" s="86" t="s">
        <v>36</v>
      </c>
      <c r="C46" s="87" t="s">
        <v>101</v>
      </c>
      <c r="D46" s="86" t="s">
        <v>171</v>
      </c>
      <c r="E46" s="88">
        <v>660.84</v>
      </c>
      <c r="F46" s="89">
        <f>SUM(E46*2/1000)</f>
        <v>1.32168</v>
      </c>
      <c r="G46" s="13">
        <v>1711.28</v>
      </c>
      <c r="H46" s="90">
        <f t="shared" si="10"/>
        <v>2.2617645503999997</v>
      </c>
      <c r="I46" s="13">
        <f t="shared" si="11"/>
        <v>1130.8822751999999</v>
      </c>
      <c r="J46" s="24"/>
      <c r="L46" s="20"/>
      <c r="M46" s="21"/>
      <c r="N46" s="22"/>
    </row>
    <row r="47" spans="1:14" ht="15.75" customHeight="1">
      <c r="A47" s="45">
        <v>12</v>
      </c>
      <c r="B47" s="86" t="s">
        <v>37</v>
      </c>
      <c r="C47" s="87" t="s">
        <v>101</v>
      </c>
      <c r="D47" s="86" t="s">
        <v>171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10"/>
        <v>2.7280312466000001</v>
      </c>
      <c r="I47" s="13">
        <f t="shared" si="11"/>
        <v>1364.0156233</v>
      </c>
      <c r="J47" s="24"/>
      <c r="L47" s="20"/>
      <c r="M47" s="21"/>
      <c r="N47" s="22"/>
    </row>
    <row r="48" spans="1:14" ht="15.75" customHeight="1">
      <c r="A48" s="45">
        <v>13</v>
      </c>
      <c r="B48" s="86" t="s">
        <v>33</v>
      </c>
      <c r="C48" s="87" t="s">
        <v>34</v>
      </c>
      <c r="D48" s="86" t="s">
        <v>171</v>
      </c>
      <c r="E48" s="88">
        <v>15</v>
      </c>
      <c r="F48" s="89">
        <f>SUM(E48*2/100)</f>
        <v>0.3</v>
      </c>
      <c r="G48" s="13">
        <v>90.61</v>
      </c>
      <c r="H48" s="90">
        <f t="shared" si="10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customHeight="1">
      <c r="A49" s="45">
        <v>14</v>
      </c>
      <c r="B49" s="86" t="s">
        <v>56</v>
      </c>
      <c r="C49" s="87" t="s">
        <v>101</v>
      </c>
      <c r="D49" s="86" t="s">
        <v>171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10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17.25" customHeight="1">
      <c r="A50" s="45">
        <v>15</v>
      </c>
      <c r="B50" s="86" t="s">
        <v>112</v>
      </c>
      <c r="C50" s="87" t="s">
        <v>101</v>
      </c>
      <c r="D50" s="86" t="s">
        <v>171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10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15.75" customHeight="1">
      <c r="A51" s="45">
        <v>16</v>
      </c>
      <c r="B51" s="86" t="s">
        <v>113</v>
      </c>
      <c r="C51" s="87" t="s">
        <v>38</v>
      </c>
      <c r="D51" s="86" t="s">
        <v>171</v>
      </c>
      <c r="E51" s="88">
        <v>9</v>
      </c>
      <c r="F51" s="89">
        <f>SUM(E51*2/100)</f>
        <v>0.18</v>
      </c>
      <c r="G51" s="13">
        <v>3850.4</v>
      </c>
      <c r="H51" s="90">
        <f t="shared" si="10"/>
        <v>0.69307200000000002</v>
      </c>
      <c r="I51" s="13">
        <f t="shared" ref="I51:I52" si="12">F51/2*G51</f>
        <v>346.536</v>
      </c>
      <c r="J51" s="24"/>
      <c r="L51" s="20"/>
      <c r="M51" s="21"/>
      <c r="N51" s="22"/>
    </row>
    <row r="52" spans="1:14" ht="17.25" customHeight="1">
      <c r="A52" s="45">
        <v>17</v>
      </c>
      <c r="B52" s="86" t="s">
        <v>39</v>
      </c>
      <c r="C52" s="87" t="s">
        <v>40</v>
      </c>
      <c r="D52" s="86" t="s">
        <v>171</v>
      </c>
      <c r="E52" s="88">
        <v>1</v>
      </c>
      <c r="F52" s="89">
        <v>0.02</v>
      </c>
      <c r="G52" s="13">
        <v>7033.13</v>
      </c>
      <c r="H52" s="90">
        <f t="shared" si="10"/>
        <v>0.1406626</v>
      </c>
      <c r="I52" s="13">
        <f t="shared" si="12"/>
        <v>70.331299999999999</v>
      </c>
      <c r="J52" s="24"/>
      <c r="L52" s="20"/>
      <c r="M52" s="21"/>
      <c r="N52" s="22"/>
    </row>
    <row r="53" spans="1:14" ht="18" hidden="1" customHeight="1">
      <c r="A53" s="45">
        <v>28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10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8" hidden="1" customHeight="1">
      <c r="A54" s="45">
        <v>29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10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38" t="s">
        <v>132</v>
      </c>
      <c r="B55" s="139"/>
      <c r="C55" s="139"/>
      <c r="D55" s="139"/>
      <c r="E55" s="139"/>
      <c r="F55" s="139"/>
      <c r="G55" s="139"/>
      <c r="H55" s="139"/>
      <c r="I55" s="140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8.75" hidden="1" customHeight="1">
      <c r="A62" s="45">
        <v>26</v>
      </c>
      <c r="B62" s="15" t="s">
        <v>47</v>
      </c>
      <c r="C62" s="17" t="s">
        <v>114</v>
      </c>
      <c r="D62" s="15" t="s">
        <v>170</v>
      </c>
      <c r="E62" s="19">
        <v>1</v>
      </c>
      <c r="F62" s="89">
        <f>E62</f>
        <v>1</v>
      </c>
      <c r="G62" s="13">
        <v>276.74</v>
      </c>
      <c r="H62" s="102">
        <f t="shared" ref="H62:H70" si="13">SUM(F62*G62/1000)</f>
        <v>0.27673999999999999</v>
      </c>
      <c r="I62" s="13">
        <f>G62*3</f>
        <v>830.22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3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3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3"/>
        <v>1.4934660500000001</v>
      </c>
      <c r="I65" s="13">
        <f t="shared" ref="I65:I68" si="14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3"/>
        <v>28.138677000000005</v>
      </c>
      <c r="I66" s="13">
        <f t="shared" si="14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3"/>
        <v>0.35113000000000005</v>
      </c>
      <c r="I67" s="13">
        <f t="shared" si="14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3"/>
        <v>0.327598</v>
      </c>
      <c r="I68" s="13">
        <f t="shared" si="14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3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18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3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0"/>
      <c r="S70" s="130"/>
      <c r="T70" s="130"/>
      <c r="U70" s="130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5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5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5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5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5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6">SUM(F78*G78/1000)</f>
        <v>4.6354679999999995</v>
      </c>
      <c r="I78" s="13">
        <v>0</v>
      </c>
    </row>
    <row r="79" spans="1:22" ht="18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" hidden="1" customHeight="1">
      <c r="A80" s="30">
        <v>31</v>
      </c>
      <c r="B80" s="86" t="s">
        <v>88</v>
      </c>
      <c r="C80" s="17"/>
      <c r="D80" s="15"/>
      <c r="E80" s="104"/>
      <c r="F80" s="13">
        <v>1</v>
      </c>
      <c r="G80" s="13">
        <v>14997.6</v>
      </c>
      <c r="H80" s="102">
        <f>G80*F80/1000</f>
        <v>14.9976</v>
      </c>
      <c r="I80" s="13">
        <f>G80</f>
        <v>14997.6</v>
      </c>
    </row>
    <row r="81" spans="1:9" ht="15.75" customHeight="1">
      <c r="A81" s="123" t="s">
        <v>133</v>
      </c>
      <c r="B81" s="124"/>
      <c r="C81" s="124"/>
      <c r="D81" s="124"/>
      <c r="E81" s="124"/>
      <c r="F81" s="124"/>
      <c r="G81" s="124"/>
      <c r="H81" s="124"/>
      <c r="I81" s="125"/>
    </row>
    <row r="82" spans="1:9" ht="15.75" customHeight="1">
      <c r="A82" s="30">
        <v>19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20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I83+I82+I70+I52+I51+I50+I49+I48+I47+I46+I45+I44+I33+I32+I31+I30+I27+I18+I17+I16</f>
        <v>32052.474841833329</v>
      </c>
    </row>
    <row r="85" spans="1:9" ht="15.75" customHeight="1">
      <c r="A85" s="126" t="s">
        <v>60</v>
      </c>
      <c r="B85" s="127"/>
      <c r="C85" s="127"/>
      <c r="D85" s="127"/>
      <c r="E85" s="127"/>
      <c r="F85" s="127"/>
      <c r="G85" s="127"/>
      <c r="H85" s="127"/>
      <c r="I85" s="128"/>
    </row>
    <row r="86" spans="1:9" ht="17.25" customHeight="1">
      <c r="A86" s="106">
        <v>21</v>
      </c>
      <c r="B86" s="15" t="s">
        <v>154</v>
      </c>
      <c r="C86" s="17" t="s">
        <v>155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5.75" customHeight="1">
      <c r="A87" s="30"/>
      <c r="B87" s="50" t="s">
        <v>52</v>
      </c>
      <c r="C87" s="46"/>
      <c r="D87" s="58"/>
      <c r="E87" s="58"/>
      <c r="F87" s="46">
        <v>1</v>
      </c>
      <c r="G87" s="46"/>
      <c r="H87" s="46"/>
      <c r="I87" s="32">
        <f>SUM(I86:I86)</f>
        <v>16.799999999999997</v>
      </c>
    </row>
    <row r="88" spans="1:9" ht="15.75" customHeight="1">
      <c r="A88" s="30"/>
      <c r="B88" s="56" t="s">
        <v>78</v>
      </c>
      <c r="C88" s="16"/>
      <c r="D88" s="16"/>
      <c r="E88" s="16"/>
      <c r="F88" s="47"/>
      <c r="G88" s="48"/>
      <c r="H88" s="48"/>
      <c r="I88" s="18">
        <v>0</v>
      </c>
    </row>
    <row r="89" spans="1:9" ht="15.75" customHeight="1">
      <c r="A89" s="59"/>
      <c r="B89" s="51" t="s">
        <v>134</v>
      </c>
      <c r="C89" s="38"/>
      <c r="D89" s="38"/>
      <c r="E89" s="38"/>
      <c r="F89" s="38"/>
      <c r="G89" s="38"/>
      <c r="H89" s="38"/>
      <c r="I89" s="49">
        <f>I84+I87</f>
        <v>32069.274841833329</v>
      </c>
    </row>
    <row r="90" spans="1:9" ht="15.75" customHeight="1">
      <c r="A90" s="129" t="s">
        <v>198</v>
      </c>
      <c r="B90" s="129"/>
      <c r="C90" s="129"/>
      <c r="D90" s="129"/>
      <c r="E90" s="129"/>
      <c r="F90" s="129"/>
      <c r="G90" s="129"/>
      <c r="H90" s="129"/>
      <c r="I90" s="129"/>
    </row>
    <row r="91" spans="1:9" ht="15.75" customHeight="1">
      <c r="A91" s="72"/>
      <c r="B91" s="145" t="s">
        <v>199</v>
      </c>
      <c r="C91" s="145"/>
      <c r="D91" s="145"/>
      <c r="E91" s="145"/>
      <c r="F91" s="145"/>
      <c r="G91" s="145"/>
      <c r="H91" s="84"/>
      <c r="I91" s="3"/>
    </row>
    <row r="92" spans="1:9" ht="15.75" customHeight="1">
      <c r="A92" s="75"/>
      <c r="B92" s="141" t="s">
        <v>6</v>
      </c>
      <c r="C92" s="141"/>
      <c r="D92" s="141"/>
      <c r="E92" s="141"/>
      <c r="F92" s="141"/>
      <c r="G92" s="141"/>
      <c r="H92" s="25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149" t="s">
        <v>7</v>
      </c>
      <c r="B94" s="149"/>
      <c r="C94" s="149"/>
      <c r="D94" s="149"/>
      <c r="E94" s="149"/>
      <c r="F94" s="149"/>
      <c r="G94" s="149"/>
      <c r="H94" s="149"/>
      <c r="I94" s="149"/>
    </row>
    <row r="95" spans="1:9" ht="15.75" customHeight="1">
      <c r="A95" s="149" t="s">
        <v>8</v>
      </c>
      <c r="B95" s="149"/>
      <c r="C95" s="149"/>
      <c r="D95" s="149"/>
      <c r="E95" s="149"/>
      <c r="F95" s="149"/>
      <c r="G95" s="149"/>
      <c r="H95" s="149"/>
      <c r="I95" s="149"/>
    </row>
    <row r="96" spans="1:9" ht="15.75" customHeight="1">
      <c r="A96" s="146" t="s">
        <v>61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 customHeight="1">
      <c r="A97" s="11"/>
    </row>
    <row r="98" spans="1:9" ht="15.75" customHeight="1">
      <c r="A98" s="147" t="s">
        <v>9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 customHeight="1">
      <c r="A99" s="4"/>
    </row>
    <row r="100" spans="1:9" ht="15.75" customHeight="1">
      <c r="B100" s="71" t="s">
        <v>10</v>
      </c>
      <c r="C100" s="148" t="s">
        <v>86</v>
      </c>
      <c r="D100" s="148"/>
      <c r="E100" s="148"/>
      <c r="F100" s="148"/>
      <c r="I100" s="74"/>
    </row>
    <row r="101" spans="1:9" ht="15.75" customHeight="1">
      <c r="A101" s="75"/>
      <c r="C101" s="141" t="s">
        <v>11</v>
      </c>
      <c r="D101" s="141"/>
      <c r="E101" s="141"/>
      <c r="F101" s="141"/>
      <c r="I101" s="73" t="s">
        <v>12</v>
      </c>
    </row>
    <row r="102" spans="1:9" ht="15.75" customHeight="1">
      <c r="A102" s="26"/>
      <c r="C102" s="12"/>
      <c r="D102" s="12"/>
      <c r="E102" s="12"/>
      <c r="G102" s="12"/>
      <c r="H102" s="12"/>
    </row>
    <row r="103" spans="1:9" ht="15.75" customHeight="1">
      <c r="B103" s="71" t="s">
        <v>13</v>
      </c>
      <c r="C103" s="143"/>
      <c r="D103" s="143"/>
      <c r="E103" s="143"/>
      <c r="F103" s="143"/>
      <c r="I103" s="74"/>
    </row>
    <row r="104" spans="1:9" ht="15.75" customHeight="1">
      <c r="A104" s="75"/>
      <c r="C104" s="130" t="s">
        <v>11</v>
      </c>
      <c r="D104" s="130"/>
      <c r="E104" s="130"/>
      <c r="F104" s="130"/>
      <c r="I104" s="73" t="s">
        <v>12</v>
      </c>
    </row>
    <row r="105" spans="1:9" ht="15.75" customHeight="1">
      <c r="A105" s="4" t="s">
        <v>14</v>
      </c>
    </row>
    <row r="106" spans="1:9">
      <c r="A106" s="144" t="s">
        <v>15</v>
      </c>
      <c r="B106" s="144"/>
      <c r="C106" s="144"/>
      <c r="D106" s="144"/>
      <c r="E106" s="144"/>
      <c r="F106" s="144"/>
      <c r="G106" s="144"/>
      <c r="H106" s="144"/>
      <c r="I106" s="144"/>
    </row>
    <row r="107" spans="1:9" ht="45" customHeight="1">
      <c r="A107" s="142" t="s">
        <v>16</v>
      </c>
      <c r="B107" s="142"/>
      <c r="C107" s="142"/>
      <c r="D107" s="142"/>
      <c r="E107" s="142"/>
      <c r="F107" s="142"/>
      <c r="G107" s="142"/>
      <c r="H107" s="142"/>
      <c r="I107" s="142"/>
    </row>
    <row r="108" spans="1:9" ht="30" customHeight="1">
      <c r="A108" s="142" t="s">
        <v>17</v>
      </c>
      <c r="B108" s="142"/>
      <c r="C108" s="142"/>
      <c r="D108" s="142"/>
      <c r="E108" s="142"/>
      <c r="F108" s="142"/>
      <c r="G108" s="142"/>
      <c r="H108" s="142"/>
      <c r="I108" s="142"/>
    </row>
    <row r="109" spans="1:9" ht="30" customHeight="1">
      <c r="A109" s="142" t="s">
        <v>21</v>
      </c>
      <c r="B109" s="142"/>
      <c r="C109" s="142"/>
      <c r="D109" s="142"/>
      <c r="E109" s="142"/>
      <c r="F109" s="142"/>
      <c r="G109" s="142"/>
      <c r="H109" s="142"/>
      <c r="I109" s="142"/>
    </row>
    <row r="110" spans="1:9" ht="15" customHeight="1">
      <c r="A110" s="142" t="s">
        <v>20</v>
      </c>
      <c r="B110" s="142"/>
      <c r="C110" s="142"/>
      <c r="D110" s="142"/>
      <c r="E110" s="142"/>
      <c r="F110" s="142"/>
      <c r="G110" s="142"/>
      <c r="H110" s="142"/>
      <c r="I110" s="142"/>
    </row>
  </sheetData>
  <autoFilter ref="I12:I65"/>
  <mergeCells count="29">
    <mergeCell ref="A106:I106"/>
    <mergeCell ref="A107:I107"/>
    <mergeCell ref="A108:I108"/>
    <mergeCell ref="A109:I109"/>
    <mergeCell ref="A110:I110"/>
    <mergeCell ref="R70:U70"/>
    <mergeCell ref="C104:F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F100"/>
    <mergeCell ref="C101:F101"/>
    <mergeCell ref="C103:F103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topLeftCell="A61" workbookViewId="0">
      <selection activeCell="L67" sqref="L6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147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200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44012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customHeight="1">
      <c r="A19" s="30">
        <v>4</v>
      </c>
      <c r="B19" s="86" t="s">
        <v>92</v>
      </c>
      <c r="C19" s="87" t="s">
        <v>87</v>
      </c>
      <c r="D19" s="86" t="s">
        <v>171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F19*G19</f>
        <v>323.9622</v>
      </c>
      <c r="J19" s="23"/>
      <c r="K19" s="8"/>
      <c r="L19" s="8"/>
      <c r="M19" s="8"/>
    </row>
    <row r="20" spans="1:13" ht="15.75" customHeight="1">
      <c r="A20" s="30">
        <v>5</v>
      </c>
      <c r="B20" s="86" t="s">
        <v>94</v>
      </c>
      <c r="C20" s="87" t="s">
        <v>91</v>
      </c>
      <c r="D20" s="86" t="s">
        <v>171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6</v>
      </c>
      <c r="B21" s="86" t="s">
        <v>95</v>
      </c>
      <c r="C21" s="87" t="s">
        <v>91</v>
      </c>
      <c r="D21" s="86" t="s">
        <v>171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customHeight="1">
      <c r="A22" s="30">
        <v>7</v>
      </c>
      <c r="B22" s="86" t="s">
        <v>96</v>
      </c>
      <c r="C22" s="87" t="s">
        <v>53</v>
      </c>
      <c r="D22" s="86" t="s">
        <v>175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customHeight="1">
      <c r="A23" s="30">
        <v>8</v>
      </c>
      <c r="B23" s="86" t="s">
        <v>97</v>
      </c>
      <c r="C23" s="87" t="s">
        <v>53</v>
      </c>
      <c r="D23" s="86" t="s">
        <v>172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customHeight="1">
      <c r="A24" s="30">
        <v>9</v>
      </c>
      <c r="B24" s="86" t="s">
        <v>98</v>
      </c>
      <c r="C24" s="87" t="s">
        <v>53</v>
      </c>
      <c r="D24" s="86" t="s">
        <v>172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customHeight="1">
      <c r="A25" s="30">
        <v>10</v>
      </c>
      <c r="B25" s="86" t="s">
        <v>99</v>
      </c>
      <c r="C25" s="87" t="s">
        <v>53</v>
      </c>
      <c r="D25" s="86" t="s">
        <v>171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customHeight="1">
      <c r="A26" s="30">
        <v>11</v>
      </c>
      <c r="B26" s="86" t="s">
        <v>100</v>
      </c>
      <c r="C26" s="87" t="s">
        <v>53</v>
      </c>
      <c r="D26" s="86" t="s">
        <v>174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12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13</v>
      </c>
      <c r="B30" s="86" t="s">
        <v>135</v>
      </c>
      <c r="C30" s="87" t="s">
        <v>101</v>
      </c>
      <c r="D30" s="86" t="s">
        <v>164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14</v>
      </c>
      <c r="B31" s="86" t="s">
        <v>136</v>
      </c>
      <c r="C31" s="87" t="s">
        <v>101</v>
      </c>
      <c r="D31" s="86" t="s">
        <v>163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171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15</v>
      </c>
      <c r="B33" s="86" t="s">
        <v>104</v>
      </c>
      <c r="C33" s="87" t="s">
        <v>40</v>
      </c>
      <c r="D33" s="86" t="s">
        <v>168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38" t="s">
        <v>131</v>
      </c>
      <c r="B43" s="139"/>
      <c r="C43" s="139"/>
      <c r="D43" s="139"/>
      <c r="E43" s="139"/>
      <c r="F43" s="139"/>
      <c r="G43" s="139"/>
      <c r="H43" s="139"/>
      <c r="I43" s="140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38" t="s">
        <v>143</v>
      </c>
      <c r="B55" s="139"/>
      <c r="C55" s="139"/>
      <c r="D55" s="139"/>
      <c r="E55" s="139"/>
      <c r="F55" s="139"/>
      <c r="G55" s="139"/>
      <c r="H55" s="139"/>
      <c r="I55" s="140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6.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8" customHeight="1">
      <c r="A64" s="30">
        <v>16</v>
      </c>
      <c r="B64" s="15" t="s">
        <v>49</v>
      </c>
      <c r="C64" s="17" t="s">
        <v>117</v>
      </c>
      <c r="D64" s="15"/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9.5" customHeight="1">
      <c r="A65" s="30">
        <v>17</v>
      </c>
      <c r="B65" s="15" t="s">
        <v>50</v>
      </c>
      <c r="C65" s="17" t="s">
        <v>118</v>
      </c>
      <c r="D65" s="15"/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9.5" customHeight="1">
      <c r="A66" s="30">
        <v>18</v>
      </c>
      <c r="B66" s="15" t="s">
        <v>51</v>
      </c>
      <c r="C66" s="17" t="s">
        <v>76</v>
      </c>
      <c r="D66" s="15"/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9.5" customHeight="1">
      <c r="A67" s="30">
        <v>19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7.25" customHeight="1">
      <c r="A68" s="30">
        <v>20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21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0"/>
      <c r="S70" s="130"/>
      <c r="T70" s="130"/>
      <c r="U70" s="130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20.2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4.25" hidden="1" customHeight="1">
      <c r="A80" s="30">
        <v>13</v>
      </c>
      <c r="B80" s="86" t="s">
        <v>88</v>
      </c>
      <c r="C80" s="17"/>
      <c r="D80" s="15"/>
      <c r="E80" s="104"/>
      <c r="F80" s="13">
        <v>1</v>
      </c>
      <c r="G80" s="13"/>
      <c r="H80" s="102">
        <f>G80*F80/1000</f>
        <v>0</v>
      </c>
      <c r="I80" s="13">
        <v>811.62</v>
      </c>
    </row>
    <row r="81" spans="1:9" ht="15.75" customHeight="1">
      <c r="A81" s="123" t="s">
        <v>144</v>
      </c>
      <c r="B81" s="124"/>
      <c r="C81" s="124"/>
      <c r="D81" s="124"/>
      <c r="E81" s="124"/>
      <c r="F81" s="124"/>
      <c r="G81" s="124"/>
      <c r="H81" s="124"/>
      <c r="I81" s="125"/>
    </row>
    <row r="82" spans="1:9" ht="15.75" customHeight="1">
      <c r="A82" s="30">
        <v>22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23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I83+I82+I70+I68+I67+I66+I65+I64+I33+I31+I30+I27+I26+I25+I24+I23+I22+I21+I20+I19+I18+I17+I16</f>
        <v>72590.11498733332</v>
      </c>
    </row>
    <row r="85" spans="1:9" ht="15.75" customHeight="1">
      <c r="A85" s="126" t="s">
        <v>60</v>
      </c>
      <c r="B85" s="127"/>
      <c r="C85" s="127"/>
      <c r="D85" s="127"/>
      <c r="E85" s="127"/>
      <c r="F85" s="127"/>
      <c r="G85" s="127"/>
      <c r="H85" s="127"/>
      <c r="I85" s="128"/>
    </row>
    <row r="86" spans="1:9" ht="15.75" customHeight="1">
      <c r="A86" s="46">
        <v>24</v>
      </c>
      <c r="B86" s="15" t="s">
        <v>154</v>
      </c>
      <c r="C86" s="17" t="s">
        <v>155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5.75" customHeight="1">
      <c r="A87" s="30"/>
      <c r="B87" s="50" t="s">
        <v>52</v>
      </c>
      <c r="C87" s="46"/>
      <c r="D87" s="58"/>
      <c r="E87" s="58"/>
      <c r="F87" s="46">
        <v>1</v>
      </c>
      <c r="G87" s="46"/>
      <c r="H87" s="46"/>
      <c r="I87" s="32">
        <f>SUM(I86:I86)</f>
        <v>16.799999999999997</v>
      </c>
    </row>
    <row r="88" spans="1:9" ht="15.75" customHeight="1">
      <c r="A88" s="30"/>
      <c r="B88" s="56" t="s">
        <v>78</v>
      </c>
      <c r="C88" s="16"/>
      <c r="D88" s="16"/>
      <c r="E88" s="16"/>
      <c r="F88" s="47"/>
      <c r="G88" s="48"/>
      <c r="H88" s="48"/>
      <c r="I88" s="18">
        <v>0</v>
      </c>
    </row>
    <row r="89" spans="1:9" ht="15.75" customHeight="1">
      <c r="A89" s="59"/>
      <c r="B89" s="51" t="s">
        <v>134</v>
      </c>
      <c r="C89" s="38"/>
      <c r="D89" s="38"/>
      <c r="E89" s="38"/>
      <c r="F89" s="38"/>
      <c r="G89" s="38"/>
      <c r="H89" s="38"/>
      <c r="I89" s="49">
        <f>I84+I87</f>
        <v>72606.914987333323</v>
      </c>
    </row>
    <row r="90" spans="1:9" ht="15.75" customHeight="1">
      <c r="A90" s="129" t="s">
        <v>201</v>
      </c>
      <c r="B90" s="129"/>
      <c r="C90" s="129"/>
      <c r="D90" s="129"/>
      <c r="E90" s="129"/>
      <c r="F90" s="129"/>
      <c r="G90" s="129"/>
      <c r="H90" s="129"/>
      <c r="I90" s="129"/>
    </row>
    <row r="91" spans="1:9" ht="15.75" customHeight="1">
      <c r="A91" s="72"/>
      <c r="B91" s="145" t="s">
        <v>202</v>
      </c>
      <c r="C91" s="145"/>
      <c r="D91" s="145"/>
      <c r="E91" s="145"/>
      <c r="F91" s="145"/>
      <c r="G91" s="145"/>
      <c r="H91" s="84"/>
      <c r="I91" s="3"/>
    </row>
    <row r="92" spans="1:9" ht="15.75" customHeight="1">
      <c r="A92" s="75"/>
      <c r="B92" s="141" t="s">
        <v>6</v>
      </c>
      <c r="C92" s="141"/>
      <c r="D92" s="141"/>
      <c r="E92" s="141"/>
      <c r="F92" s="141"/>
      <c r="G92" s="141"/>
      <c r="H92" s="25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149" t="s">
        <v>7</v>
      </c>
      <c r="B94" s="149"/>
      <c r="C94" s="149"/>
      <c r="D94" s="149"/>
      <c r="E94" s="149"/>
      <c r="F94" s="149"/>
      <c r="G94" s="149"/>
      <c r="H94" s="149"/>
      <c r="I94" s="149"/>
    </row>
    <row r="95" spans="1:9" ht="15.75" customHeight="1">
      <c r="A95" s="149" t="s">
        <v>8</v>
      </c>
      <c r="B95" s="149"/>
      <c r="C95" s="149"/>
      <c r="D95" s="149"/>
      <c r="E95" s="149"/>
      <c r="F95" s="149"/>
      <c r="G95" s="149"/>
      <c r="H95" s="149"/>
      <c r="I95" s="149"/>
    </row>
    <row r="96" spans="1:9" ht="15.75" customHeight="1">
      <c r="A96" s="146" t="s">
        <v>61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 customHeight="1">
      <c r="A97" s="11"/>
    </row>
    <row r="98" spans="1:9" ht="15.75" customHeight="1">
      <c r="A98" s="147" t="s">
        <v>9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 customHeight="1">
      <c r="A99" s="4"/>
    </row>
    <row r="100" spans="1:9" ht="15.75" customHeight="1">
      <c r="B100" s="71" t="s">
        <v>10</v>
      </c>
      <c r="C100" s="148" t="s">
        <v>86</v>
      </c>
      <c r="D100" s="148"/>
      <c r="E100" s="148"/>
      <c r="F100" s="148"/>
      <c r="I100" s="74"/>
    </row>
    <row r="101" spans="1:9" ht="15.75" customHeight="1">
      <c r="A101" s="75"/>
      <c r="C101" s="141" t="s">
        <v>11</v>
      </c>
      <c r="D101" s="141"/>
      <c r="E101" s="141"/>
      <c r="F101" s="141"/>
      <c r="I101" s="73" t="s">
        <v>12</v>
      </c>
    </row>
    <row r="102" spans="1:9" ht="15.75" customHeight="1">
      <c r="A102" s="26"/>
      <c r="C102" s="12"/>
      <c r="D102" s="12"/>
      <c r="E102" s="12"/>
      <c r="G102" s="12"/>
      <c r="H102" s="12"/>
    </row>
    <row r="103" spans="1:9" ht="15.75" customHeight="1">
      <c r="B103" s="71" t="s">
        <v>13</v>
      </c>
      <c r="C103" s="143"/>
      <c r="D103" s="143"/>
      <c r="E103" s="143"/>
      <c r="F103" s="143"/>
      <c r="I103" s="74"/>
    </row>
    <row r="104" spans="1:9" ht="15.75" customHeight="1">
      <c r="A104" s="75"/>
      <c r="C104" s="130" t="s">
        <v>11</v>
      </c>
      <c r="D104" s="130"/>
      <c r="E104" s="130"/>
      <c r="F104" s="130"/>
      <c r="I104" s="73" t="s">
        <v>12</v>
      </c>
    </row>
    <row r="105" spans="1:9" ht="15.75" customHeight="1">
      <c r="A105" s="4" t="s">
        <v>14</v>
      </c>
    </row>
    <row r="106" spans="1:9">
      <c r="A106" s="144" t="s">
        <v>15</v>
      </c>
      <c r="B106" s="144"/>
      <c r="C106" s="144"/>
      <c r="D106" s="144"/>
      <c r="E106" s="144"/>
      <c r="F106" s="144"/>
      <c r="G106" s="144"/>
      <c r="H106" s="144"/>
      <c r="I106" s="144"/>
    </row>
    <row r="107" spans="1:9" ht="45" customHeight="1">
      <c r="A107" s="142" t="s">
        <v>16</v>
      </c>
      <c r="B107" s="142"/>
      <c r="C107" s="142"/>
      <c r="D107" s="142"/>
      <c r="E107" s="142"/>
      <c r="F107" s="142"/>
      <c r="G107" s="142"/>
      <c r="H107" s="142"/>
      <c r="I107" s="142"/>
    </row>
    <row r="108" spans="1:9" ht="30" customHeight="1">
      <c r="A108" s="142" t="s">
        <v>17</v>
      </c>
      <c r="B108" s="142"/>
      <c r="C108" s="142"/>
      <c r="D108" s="142"/>
      <c r="E108" s="142"/>
      <c r="F108" s="142"/>
      <c r="G108" s="142"/>
      <c r="H108" s="142"/>
      <c r="I108" s="142"/>
    </row>
    <row r="109" spans="1:9" ht="30" customHeight="1">
      <c r="A109" s="142" t="s">
        <v>21</v>
      </c>
      <c r="B109" s="142"/>
      <c r="C109" s="142"/>
      <c r="D109" s="142"/>
      <c r="E109" s="142"/>
      <c r="F109" s="142"/>
      <c r="G109" s="142"/>
      <c r="H109" s="142"/>
      <c r="I109" s="142"/>
    </row>
    <row r="110" spans="1:9" ht="15" customHeight="1">
      <c r="A110" s="142" t="s">
        <v>20</v>
      </c>
      <c r="B110" s="142"/>
      <c r="C110" s="142"/>
      <c r="D110" s="142"/>
      <c r="E110" s="142"/>
      <c r="F110" s="142"/>
      <c r="G110" s="142"/>
      <c r="H110" s="142"/>
      <c r="I110" s="142"/>
    </row>
  </sheetData>
  <autoFilter ref="I12:I65"/>
  <mergeCells count="29">
    <mergeCell ref="A106:I106"/>
    <mergeCell ref="A107:I107"/>
    <mergeCell ref="A108:I108"/>
    <mergeCell ref="A109:I109"/>
    <mergeCell ref="A110:I110"/>
    <mergeCell ref="R70:U70"/>
    <mergeCell ref="C104:F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F100"/>
    <mergeCell ref="C101:F101"/>
    <mergeCell ref="C103:F103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33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148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205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44043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164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163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171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168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38" t="s">
        <v>131</v>
      </c>
      <c r="B43" s="139"/>
      <c r="C43" s="139"/>
      <c r="D43" s="139"/>
      <c r="E43" s="139"/>
      <c r="F43" s="139"/>
      <c r="G43" s="139"/>
      <c r="H43" s="139"/>
      <c r="I43" s="140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38" t="s">
        <v>143</v>
      </c>
      <c r="B55" s="139"/>
      <c r="C55" s="139"/>
      <c r="D55" s="139"/>
      <c r="E55" s="139"/>
      <c r="F55" s="139"/>
      <c r="G55" s="139"/>
      <c r="H55" s="139"/>
      <c r="I55" s="140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8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0"/>
      <c r="S70" s="130"/>
      <c r="T70" s="130"/>
      <c r="U70" s="130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3" t="s">
        <v>144</v>
      </c>
      <c r="B81" s="124"/>
      <c r="C81" s="124"/>
      <c r="D81" s="124"/>
      <c r="E81" s="124"/>
      <c r="F81" s="124"/>
      <c r="G81" s="124"/>
      <c r="H81" s="124"/>
      <c r="I81" s="125"/>
    </row>
    <row r="82" spans="1:9" ht="15.75" customHeight="1">
      <c r="A82" s="30">
        <v>9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10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I83+I82+I70+I33+I31+I30+I27+I18+I17+I16</f>
        <v>21828.026097333332</v>
      </c>
    </row>
    <row r="85" spans="1:9" ht="15.75" customHeight="1">
      <c r="A85" s="126" t="s">
        <v>60</v>
      </c>
      <c r="B85" s="127"/>
      <c r="C85" s="127"/>
      <c r="D85" s="127"/>
      <c r="E85" s="127"/>
      <c r="F85" s="127"/>
      <c r="G85" s="127"/>
      <c r="H85" s="127"/>
      <c r="I85" s="128"/>
    </row>
    <row r="86" spans="1:9" ht="17.25" customHeight="1">
      <c r="A86" s="106">
        <v>11</v>
      </c>
      <c r="B86" s="15" t="s">
        <v>154</v>
      </c>
      <c r="C86" s="17" t="s">
        <v>155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7.25" customHeight="1">
      <c r="A87" s="106">
        <v>12</v>
      </c>
      <c r="B87" s="115" t="s">
        <v>176</v>
      </c>
      <c r="C87" s="116" t="s">
        <v>114</v>
      </c>
      <c r="D87" s="41" t="s">
        <v>207</v>
      </c>
      <c r="E87" s="18"/>
      <c r="F87" s="40">
        <v>4</v>
      </c>
      <c r="G87" s="40">
        <v>90</v>
      </c>
      <c r="H87" s="13"/>
      <c r="I87" s="13">
        <v>0</v>
      </c>
    </row>
    <row r="88" spans="1:9" ht="17.25" customHeight="1">
      <c r="A88" s="106">
        <v>13</v>
      </c>
      <c r="B88" s="115" t="s">
        <v>206</v>
      </c>
      <c r="C88" s="116" t="s">
        <v>114</v>
      </c>
      <c r="D88" s="41" t="s">
        <v>207</v>
      </c>
      <c r="E88" s="18"/>
      <c r="F88" s="40">
        <v>4</v>
      </c>
      <c r="G88" s="40">
        <v>290.39999999999998</v>
      </c>
      <c r="H88" s="13"/>
      <c r="I88" s="13">
        <v>0</v>
      </c>
    </row>
    <row r="89" spans="1:9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SUM(I86:I88)</f>
        <v>16.799999999999997</v>
      </c>
    </row>
    <row r="90" spans="1:9" ht="15.75" customHeight="1">
      <c r="A90" s="30"/>
      <c r="B90" s="56" t="s">
        <v>78</v>
      </c>
      <c r="C90" s="16"/>
      <c r="D90" s="16"/>
      <c r="E90" s="16"/>
      <c r="F90" s="47"/>
      <c r="G90" s="48"/>
      <c r="H90" s="48"/>
      <c r="I90" s="18">
        <v>0</v>
      </c>
    </row>
    <row r="91" spans="1:9" ht="15.75" customHeight="1">
      <c r="A91" s="59"/>
      <c r="B91" s="51" t="s">
        <v>134</v>
      </c>
      <c r="C91" s="38"/>
      <c r="D91" s="38"/>
      <c r="E91" s="38"/>
      <c r="F91" s="38"/>
      <c r="G91" s="38"/>
      <c r="H91" s="38"/>
      <c r="I91" s="49">
        <f>I84+I89</f>
        <v>21844.826097333331</v>
      </c>
    </row>
    <row r="92" spans="1:9" ht="15.75" customHeight="1">
      <c r="A92" s="129" t="s">
        <v>245</v>
      </c>
      <c r="B92" s="129"/>
      <c r="C92" s="129"/>
      <c r="D92" s="129"/>
      <c r="E92" s="129"/>
      <c r="F92" s="129"/>
      <c r="G92" s="129"/>
      <c r="H92" s="129"/>
      <c r="I92" s="129"/>
    </row>
    <row r="93" spans="1:9" ht="15.75" customHeight="1">
      <c r="A93" s="72"/>
      <c r="B93" s="145" t="s">
        <v>246</v>
      </c>
      <c r="C93" s="145"/>
      <c r="D93" s="145"/>
      <c r="E93" s="145"/>
      <c r="F93" s="145"/>
      <c r="G93" s="145"/>
      <c r="H93" s="84"/>
      <c r="I93" s="3"/>
    </row>
    <row r="94" spans="1:9" ht="15.75" customHeight="1">
      <c r="A94" s="75"/>
      <c r="B94" s="141" t="s">
        <v>6</v>
      </c>
      <c r="C94" s="141"/>
      <c r="D94" s="141"/>
      <c r="E94" s="141"/>
      <c r="F94" s="141"/>
      <c r="G94" s="141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49" t="s">
        <v>7</v>
      </c>
      <c r="B96" s="149"/>
      <c r="C96" s="149"/>
      <c r="D96" s="149"/>
      <c r="E96" s="149"/>
      <c r="F96" s="149"/>
      <c r="G96" s="149"/>
      <c r="H96" s="149"/>
      <c r="I96" s="149"/>
    </row>
    <row r="97" spans="1:9" ht="15.75" customHeight="1">
      <c r="A97" s="149" t="s">
        <v>8</v>
      </c>
      <c r="B97" s="149"/>
      <c r="C97" s="149"/>
      <c r="D97" s="149"/>
      <c r="E97" s="149"/>
      <c r="F97" s="149"/>
      <c r="G97" s="149"/>
      <c r="H97" s="149"/>
      <c r="I97" s="149"/>
    </row>
    <row r="98" spans="1:9" ht="15.75" customHeight="1">
      <c r="A98" s="146" t="s">
        <v>61</v>
      </c>
      <c r="B98" s="146"/>
      <c r="C98" s="146"/>
      <c r="D98" s="146"/>
      <c r="E98" s="146"/>
      <c r="F98" s="146"/>
      <c r="G98" s="146"/>
      <c r="H98" s="146"/>
      <c r="I98" s="146"/>
    </row>
    <row r="99" spans="1:9" ht="15.75" customHeight="1">
      <c r="A99" s="11"/>
    </row>
    <row r="100" spans="1:9" ht="15.75" customHeight="1">
      <c r="A100" s="147" t="s">
        <v>9</v>
      </c>
      <c r="B100" s="147"/>
      <c r="C100" s="147"/>
      <c r="D100" s="147"/>
      <c r="E100" s="147"/>
      <c r="F100" s="147"/>
      <c r="G100" s="147"/>
      <c r="H100" s="147"/>
      <c r="I100" s="147"/>
    </row>
    <row r="101" spans="1:9" ht="15.75" customHeight="1">
      <c r="A101" s="4"/>
    </row>
    <row r="102" spans="1:9" ht="15.75" customHeight="1">
      <c r="B102" s="71" t="s">
        <v>10</v>
      </c>
      <c r="C102" s="148" t="s">
        <v>86</v>
      </c>
      <c r="D102" s="148"/>
      <c r="E102" s="148"/>
      <c r="F102" s="148"/>
      <c r="I102" s="74"/>
    </row>
    <row r="103" spans="1:9" ht="15.75" customHeight="1">
      <c r="A103" s="75"/>
      <c r="C103" s="141" t="s">
        <v>11</v>
      </c>
      <c r="D103" s="141"/>
      <c r="E103" s="141"/>
      <c r="F103" s="141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43"/>
      <c r="D105" s="143"/>
      <c r="E105" s="143"/>
      <c r="F105" s="143"/>
      <c r="I105" s="74"/>
    </row>
    <row r="106" spans="1:9" ht="15.75" customHeight="1">
      <c r="A106" s="75"/>
      <c r="C106" s="130" t="s">
        <v>11</v>
      </c>
      <c r="D106" s="130"/>
      <c r="E106" s="130"/>
      <c r="F106" s="130"/>
      <c r="I106" s="73" t="s">
        <v>12</v>
      </c>
    </row>
    <row r="107" spans="1:9" ht="15.75" customHeight="1">
      <c r="A107" s="4" t="s">
        <v>14</v>
      </c>
    </row>
    <row r="108" spans="1:9">
      <c r="A108" s="144" t="s">
        <v>15</v>
      </c>
      <c r="B108" s="144"/>
      <c r="C108" s="144"/>
      <c r="D108" s="144"/>
      <c r="E108" s="144"/>
      <c r="F108" s="144"/>
      <c r="G108" s="144"/>
      <c r="H108" s="144"/>
      <c r="I108" s="144"/>
    </row>
    <row r="109" spans="1:9" ht="45" customHeight="1">
      <c r="A109" s="142" t="s">
        <v>16</v>
      </c>
      <c r="B109" s="142"/>
      <c r="C109" s="142"/>
      <c r="D109" s="142"/>
      <c r="E109" s="142"/>
      <c r="F109" s="142"/>
      <c r="G109" s="142"/>
      <c r="H109" s="142"/>
      <c r="I109" s="142"/>
    </row>
    <row r="110" spans="1:9" ht="30" customHeight="1">
      <c r="A110" s="142" t="s">
        <v>17</v>
      </c>
      <c r="B110" s="142"/>
      <c r="C110" s="142"/>
      <c r="D110" s="142"/>
      <c r="E110" s="142"/>
      <c r="F110" s="142"/>
      <c r="G110" s="142"/>
      <c r="H110" s="142"/>
      <c r="I110" s="142"/>
    </row>
    <row r="111" spans="1:9" ht="30" customHeight="1">
      <c r="A111" s="142" t="s">
        <v>21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15" customHeight="1">
      <c r="A112" s="142" t="s">
        <v>20</v>
      </c>
      <c r="B112" s="142"/>
      <c r="C112" s="142"/>
      <c r="D112" s="142"/>
      <c r="E112" s="142"/>
      <c r="F112" s="142"/>
      <c r="G112" s="142"/>
      <c r="H112" s="142"/>
      <c r="I112" s="142"/>
    </row>
  </sheetData>
  <autoFilter ref="I12:I65"/>
  <mergeCells count="29">
    <mergeCell ref="A108:I108"/>
    <mergeCell ref="A109:I109"/>
    <mergeCell ref="A110:I110"/>
    <mergeCell ref="A111:I111"/>
    <mergeCell ref="A112:I112"/>
    <mergeCell ref="R70:U70"/>
    <mergeCell ref="C106:F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53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149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208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44074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164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163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171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168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customHeight="1">
      <c r="A43" s="138" t="s">
        <v>131</v>
      </c>
      <c r="B43" s="139"/>
      <c r="C43" s="139"/>
      <c r="D43" s="139"/>
      <c r="E43" s="139"/>
      <c r="F43" s="139"/>
      <c r="G43" s="139"/>
      <c r="H43" s="139"/>
      <c r="I43" s="140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customHeight="1">
      <c r="A53" s="45">
        <v>8</v>
      </c>
      <c r="B53" s="86" t="s">
        <v>137</v>
      </c>
      <c r="C53" s="87" t="s">
        <v>29</v>
      </c>
      <c r="D53" s="119">
        <v>44055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customHeight="1">
      <c r="A54" s="45">
        <v>9</v>
      </c>
      <c r="B54" s="86" t="s">
        <v>41</v>
      </c>
      <c r="C54" s="87" t="s">
        <v>29</v>
      </c>
      <c r="D54" s="119">
        <v>44055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38" t="s">
        <v>132</v>
      </c>
      <c r="B55" s="139"/>
      <c r="C55" s="139"/>
      <c r="D55" s="139"/>
      <c r="E55" s="139"/>
      <c r="F55" s="139"/>
      <c r="G55" s="139"/>
      <c r="H55" s="139"/>
      <c r="I55" s="140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10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0"/>
      <c r="S70" s="130"/>
      <c r="T70" s="130"/>
      <c r="U70" s="130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3" t="s">
        <v>133</v>
      </c>
      <c r="B81" s="124"/>
      <c r="C81" s="124"/>
      <c r="D81" s="124"/>
      <c r="E81" s="124"/>
      <c r="F81" s="124"/>
      <c r="G81" s="124"/>
      <c r="H81" s="124"/>
      <c r="I81" s="125"/>
    </row>
    <row r="82" spans="1:9" ht="15.75" customHeight="1">
      <c r="A82" s="30">
        <v>11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12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I83+I82+I70+I54+I53+I33+I31+I30+I27+I18+I17+I16</f>
        <v>31091.906097333325</v>
      </c>
    </row>
    <row r="85" spans="1:9" ht="15.75" customHeight="1">
      <c r="A85" s="126" t="s">
        <v>60</v>
      </c>
      <c r="B85" s="127"/>
      <c r="C85" s="127"/>
      <c r="D85" s="127"/>
      <c r="E85" s="127"/>
      <c r="F85" s="127"/>
      <c r="G85" s="127"/>
      <c r="H85" s="127"/>
      <c r="I85" s="128"/>
    </row>
    <row r="86" spans="1:9" ht="15.75" customHeight="1">
      <c r="A86" s="106">
        <v>13</v>
      </c>
      <c r="B86" s="15" t="s">
        <v>154</v>
      </c>
      <c r="C86" s="17" t="s">
        <v>155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5.75" hidden="1" customHeight="1">
      <c r="A87" s="106"/>
      <c r="B87" s="110"/>
      <c r="C87" s="111"/>
      <c r="D87" s="70"/>
      <c r="E87" s="40"/>
      <c r="F87" s="40"/>
      <c r="G87" s="40"/>
      <c r="H87" s="112"/>
      <c r="I87" s="109"/>
    </row>
    <row r="88" spans="1:9" ht="27.75" customHeight="1">
      <c r="A88" s="106">
        <v>14</v>
      </c>
      <c r="B88" s="115" t="s">
        <v>184</v>
      </c>
      <c r="C88" s="116" t="s">
        <v>38</v>
      </c>
      <c r="D88" s="41" t="s">
        <v>171</v>
      </c>
      <c r="E88" s="18"/>
      <c r="F88" s="40">
        <v>0.02</v>
      </c>
      <c r="G88" s="40">
        <v>4070.89</v>
      </c>
      <c r="H88" s="112"/>
      <c r="I88" s="109">
        <v>0</v>
      </c>
    </row>
    <row r="89" spans="1:9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SUM(I86:I88)</f>
        <v>16.799999999999997</v>
      </c>
    </row>
    <row r="90" spans="1:9" ht="15.75" customHeight="1">
      <c r="A90" s="30"/>
      <c r="B90" s="56" t="s">
        <v>78</v>
      </c>
      <c r="C90" s="16"/>
      <c r="D90" s="16"/>
      <c r="E90" s="16"/>
      <c r="F90" s="47"/>
      <c r="G90" s="48"/>
      <c r="H90" s="48"/>
      <c r="I90" s="18">
        <v>0</v>
      </c>
    </row>
    <row r="91" spans="1:9" ht="15.75" customHeight="1">
      <c r="A91" s="59"/>
      <c r="B91" s="51" t="s">
        <v>134</v>
      </c>
      <c r="C91" s="38"/>
      <c r="D91" s="38"/>
      <c r="E91" s="38"/>
      <c r="F91" s="38"/>
      <c r="G91" s="38"/>
      <c r="H91" s="38"/>
      <c r="I91" s="49">
        <f>I84+I89</f>
        <v>31108.706097333325</v>
      </c>
    </row>
    <row r="92" spans="1:9" ht="15.75" customHeight="1">
      <c r="A92" s="129" t="s">
        <v>249</v>
      </c>
      <c r="B92" s="129"/>
      <c r="C92" s="129"/>
      <c r="D92" s="129"/>
      <c r="E92" s="129"/>
      <c r="F92" s="129"/>
      <c r="G92" s="129"/>
      <c r="H92" s="129"/>
      <c r="I92" s="129"/>
    </row>
    <row r="93" spans="1:9" ht="15.75" customHeight="1">
      <c r="A93" s="72"/>
      <c r="B93" s="145" t="s">
        <v>250</v>
      </c>
      <c r="C93" s="145"/>
      <c r="D93" s="145"/>
      <c r="E93" s="145"/>
      <c r="F93" s="145"/>
      <c r="G93" s="145"/>
      <c r="H93" s="84"/>
      <c r="I93" s="3"/>
    </row>
    <row r="94" spans="1:9" ht="15.75" customHeight="1">
      <c r="A94" s="75"/>
      <c r="B94" s="141" t="s">
        <v>6</v>
      </c>
      <c r="C94" s="141"/>
      <c r="D94" s="141"/>
      <c r="E94" s="141"/>
      <c r="F94" s="141"/>
      <c r="G94" s="141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49" t="s">
        <v>7</v>
      </c>
      <c r="B96" s="149"/>
      <c r="C96" s="149"/>
      <c r="D96" s="149"/>
      <c r="E96" s="149"/>
      <c r="F96" s="149"/>
      <c r="G96" s="149"/>
      <c r="H96" s="149"/>
      <c r="I96" s="149"/>
    </row>
    <row r="97" spans="1:9" ht="15.75" customHeight="1">
      <c r="A97" s="149" t="s">
        <v>8</v>
      </c>
      <c r="B97" s="149"/>
      <c r="C97" s="149"/>
      <c r="D97" s="149"/>
      <c r="E97" s="149"/>
      <c r="F97" s="149"/>
      <c r="G97" s="149"/>
      <c r="H97" s="149"/>
      <c r="I97" s="149"/>
    </row>
    <row r="98" spans="1:9" ht="15.75" customHeight="1">
      <c r="A98" s="146" t="s">
        <v>61</v>
      </c>
      <c r="B98" s="146"/>
      <c r="C98" s="146"/>
      <c r="D98" s="146"/>
      <c r="E98" s="146"/>
      <c r="F98" s="146"/>
      <c r="G98" s="146"/>
      <c r="H98" s="146"/>
      <c r="I98" s="146"/>
    </row>
    <row r="99" spans="1:9" ht="15.75" customHeight="1">
      <c r="A99" s="11"/>
    </row>
    <row r="100" spans="1:9" ht="15.75" customHeight="1">
      <c r="A100" s="147" t="s">
        <v>9</v>
      </c>
      <c r="B100" s="147"/>
      <c r="C100" s="147"/>
      <c r="D100" s="147"/>
      <c r="E100" s="147"/>
      <c r="F100" s="147"/>
      <c r="G100" s="147"/>
      <c r="H100" s="147"/>
      <c r="I100" s="147"/>
    </row>
    <row r="101" spans="1:9" ht="15.75" customHeight="1">
      <c r="A101" s="4"/>
    </row>
    <row r="102" spans="1:9" ht="15.75" customHeight="1">
      <c r="B102" s="71" t="s">
        <v>10</v>
      </c>
      <c r="C102" s="148" t="s">
        <v>86</v>
      </c>
      <c r="D102" s="148"/>
      <c r="E102" s="148"/>
      <c r="F102" s="148"/>
      <c r="I102" s="74"/>
    </row>
    <row r="103" spans="1:9" ht="15.75" customHeight="1">
      <c r="A103" s="75"/>
      <c r="C103" s="141" t="s">
        <v>11</v>
      </c>
      <c r="D103" s="141"/>
      <c r="E103" s="141"/>
      <c r="F103" s="141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43"/>
      <c r="D105" s="143"/>
      <c r="E105" s="143"/>
      <c r="F105" s="143"/>
      <c r="I105" s="74"/>
    </row>
    <row r="106" spans="1:9" ht="15.75" customHeight="1">
      <c r="A106" s="75"/>
      <c r="C106" s="130" t="s">
        <v>11</v>
      </c>
      <c r="D106" s="130"/>
      <c r="E106" s="130"/>
      <c r="F106" s="130"/>
      <c r="I106" s="73" t="s">
        <v>12</v>
      </c>
    </row>
    <row r="107" spans="1:9" ht="15.75" customHeight="1">
      <c r="A107" s="4" t="s">
        <v>14</v>
      </c>
    </row>
    <row r="108" spans="1:9">
      <c r="A108" s="144" t="s">
        <v>15</v>
      </c>
      <c r="B108" s="144"/>
      <c r="C108" s="144"/>
      <c r="D108" s="144"/>
      <c r="E108" s="144"/>
      <c r="F108" s="144"/>
      <c r="G108" s="144"/>
      <c r="H108" s="144"/>
      <c r="I108" s="144"/>
    </row>
    <row r="109" spans="1:9" ht="45" customHeight="1">
      <c r="A109" s="142" t="s">
        <v>16</v>
      </c>
      <c r="B109" s="142"/>
      <c r="C109" s="142"/>
      <c r="D109" s="142"/>
      <c r="E109" s="142"/>
      <c r="F109" s="142"/>
      <c r="G109" s="142"/>
      <c r="H109" s="142"/>
      <c r="I109" s="142"/>
    </row>
    <row r="110" spans="1:9" ht="30" customHeight="1">
      <c r="A110" s="142" t="s">
        <v>17</v>
      </c>
      <c r="B110" s="142"/>
      <c r="C110" s="142"/>
      <c r="D110" s="142"/>
      <c r="E110" s="142"/>
      <c r="F110" s="142"/>
      <c r="G110" s="142"/>
      <c r="H110" s="142"/>
      <c r="I110" s="142"/>
    </row>
    <row r="111" spans="1:9" ht="30" customHeight="1">
      <c r="A111" s="142" t="s">
        <v>21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15" customHeight="1">
      <c r="A112" s="142" t="s">
        <v>20</v>
      </c>
      <c r="B112" s="142"/>
      <c r="C112" s="142"/>
      <c r="D112" s="142"/>
      <c r="E112" s="142"/>
      <c r="F112" s="142"/>
      <c r="G112" s="142"/>
      <c r="H112" s="142"/>
      <c r="I112" s="142"/>
    </row>
  </sheetData>
  <autoFilter ref="I12:I65"/>
  <mergeCells count="29">
    <mergeCell ref="A108:I108"/>
    <mergeCell ref="A109:I109"/>
    <mergeCell ref="A110:I110"/>
    <mergeCell ref="A111:I111"/>
    <mergeCell ref="A112:I112"/>
    <mergeCell ref="R70:U70"/>
    <mergeCell ref="C106:F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topLeftCell="A81" workbookViewId="0">
      <selection activeCell="J99" sqref="J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1" t="s">
        <v>150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</row>
    <row r="4" spans="1:13" ht="31.5" customHeight="1">
      <c r="A4" s="132" t="s">
        <v>128</v>
      </c>
      <c r="B4" s="132"/>
      <c r="C4" s="132"/>
      <c r="D4" s="132"/>
      <c r="E4" s="132"/>
      <c r="F4" s="132"/>
      <c r="G4" s="132"/>
      <c r="H4" s="132"/>
      <c r="I4" s="132"/>
    </row>
    <row r="5" spans="1:13" ht="15.75" customHeight="1">
      <c r="A5" s="131" t="s">
        <v>210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44104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3" t="s">
        <v>157</v>
      </c>
      <c r="B8" s="133"/>
      <c r="C8" s="133"/>
      <c r="D8" s="133"/>
      <c r="E8" s="133"/>
      <c r="F8" s="133"/>
      <c r="G8" s="133"/>
      <c r="H8" s="133"/>
      <c r="I8" s="13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4" t="s">
        <v>130</v>
      </c>
      <c r="B10" s="134"/>
      <c r="C10" s="134"/>
      <c r="D10" s="134"/>
      <c r="E10" s="134"/>
      <c r="F10" s="134"/>
      <c r="G10" s="134"/>
      <c r="H10" s="134"/>
      <c r="I10" s="134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6" t="s">
        <v>59</v>
      </c>
      <c r="B14" s="136"/>
      <c r="C14" s="136"/>
      <c r="D14" s="136"/>
      <c r="E14" s="136"/>
      <c r="F14" s="136"/>
      <c r="G14" s="136"/>
      <c r="H14" s="136"/>
      <c r="I14" s="136"/>
      <c r="J14" s="8"/>
      <c r="K14" s="8"/>
      <c r="L14" s="8"/>
      <c r="M14" s="8"/>
    </row>
    <row r="15" spans="1:13" ht="15.7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163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164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165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4</v>
      </c>
      <c r="B20" s="86" t="s">
        <v>94</v>
      </c>
      <c r="C20" s="87" t="s">
        <v>91</v>
      </c>
      <c r="D20" s="86" t="s">
        <v>171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5</v>
      </c>
      <c r="B21" s="86" t="s">
        <v>95</v>
      </c>
      <c r="C21" s="87" t="s">
        <v>91</v>
      </c>
      <c r="D21" s="86" t="s">
        <v>171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162</v>
      </c>
      <c r="C27" s="44" t="s">
        <v>155</v>
      </c>
      <c r="D27" s="34" t="s">
        <v>166</v>
      </c>
      <c r="E27" s="118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7" t="s">
        <v>81</v>
      </c>
      <c r="B28" s="137"/>
      <c r="C28" s="137"/>
      <c r="D28" s="137"/>
      <c r="E28" s="137"/>
      <c r="F28" s="137"/>
      <c r="G28" s="137"/>
      <c r="H28" s="137"/>
      <c r="I28" s="137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7</v>
      </c>
      <c r="B30" s="86" t="s">
        <v>135</v>
      </c>
      <c r="C30" s="87" t="s">
        <v>101</v>
      </c>
      <c r="D30" s="86" t="s">
        <v>164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8</v>
      </c>
      <c r="B31" s="86" t="s">
        <v>136</v>
      </c>
      <c r="C31" s="87" t="s">
        <v>101</v>
      </c>
      <c r="D31" s="86" t="s">
        <v>163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171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9</v>
      </c>
      <c r="B33" s="86" t="s">
        <v>104</v>
      </c>
      <c r="C33" s="87" t="s">
        <v>40</v>
      </c>
      <c r="D33" s="86" t="s">
        <v>168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customHeight="1">
      <c r="A43" s="138" t="s">
        <v>131</v>
      </c>
      <c r="B43" s="139"/>
      <c r="C43" s="139"/>
      <c r="D43" s="139"/>
      <c r="E43" s="139"/>
      <c r="F43" s="139"/>
      <c r="G43" s="139"/>
      <c r="H43" s="139"/>
      <c r="I43" s="140"/>
      <c r="J43" s="24"/>
      <c r="L43" s="20"/>
      <c r="M43" s="21"/>
      <c r="N43" s="22"/>
    </row>
    <row r="44" spans="1:14" ht="15.75" customHeight="1">
      <c r="A44" s="45">
        <v>10</v>
      </c>
      <c r="B44" s="86" t="s">
        <v>111</v>
      </c>
      <c r="C44" s="87" t="s">
        <v>101</v>
      </c>
      <c r="D44" s="86" t="s">
        <v>171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customHeight="1">
      <c r="A45" s="45">
        <v>11</v>
      </c>
      <c r="B45" s="86" t="s">
        <v>35</v>
      </c>
      <c r="C45" s="87" t="s">
        <v>101</v>
      </c>
      <c r="D45" s="86" t="s">
        <v>171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customHeight="1">
      <c r="A46" s="45">
        <v>12</v>
      </c>
      <c r="B46" s="86" t="s">
        <v>36</v>
      </c>
      <c r="C46" s="87" t="s">
        <v>101</v>
      </c>
      <c r="D46" s="86" t="s">
        <v>171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customHeight="1">
      <c r="A47" s="45">
        <v>13</v>
      </c>
      <c r="B47" s="86" t="s">
        <v>37</v>
      </c>
      <c r="C47" s="87" t="s">
        <v>101</v>
      </c>
      <c r="D47" s="86" t="s">
        <v>171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customHeight="1">
      <c r="A48" s="45">
        <v>14</v>
      </c>
      <c r="B48" s="86" t="s">
        <v>33</v>
      </c>
      <c r="C48" s="87" t="s">
        <v>34</v>
      </c>
      <c r="D48" s="86" t="s">
        <v>171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customHeight="1">
      <c r="A49" s="45">
        <v>15</v>
      </c>
      <c r="B49" s="86" t="s">
        <v>56</v>
      </c>
      <c r="C49" s="87" t="s">
        <v>101</v>
      </c>
      <c r="D49" s="86" t="s">
        <v>171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customHeight="1">
      <c r="A50" s="45">
        <v>16</v>
      </c>
      <c r="B50" s="86" t="s">
        <v>112</v>
      </c>
      <c r="C50" s="87" t="s">
        <v>101</v>
      </c>
      <c r="D50" s="86" t="s">
        <v>171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customHeight="1">
      <c r="A51" s="45">
        <v>17</v>
      </c>
      <c r="B51" s="86" t="s">
        <v>113</v>
      </c>
      <c r="C51" s="87" t="s">
        <v>38</v>
      </c>
      <c r="D51" s="86" t="s">
        <v>171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customHeight="1">
      <c r="A52" s="45">
        <v>18</v>
      </c>
      <c r="B52" s="86" t="s">
        <v>39</v>
      </c>
      <c r="C52" s="87" t="s">
        <v>40</v>
      </c>
      <c r="D52" s="86" t="s">
        <v>171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38" t="s">
        <v>132</v>
      </c>
      <c r="B55" s="139"/>
      <c r="C55" s="139"/>
      <c r="D55" s="139"/>
      <c r="E55" s="139"/>
      <c r="F55" s="139"/>
      <c r="G55" s="139"/>
      <c r="H55" s="139"/>
      <c r="I55" s="140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customHeight="1">
      <c r="A62" s="45">
        <v>19</v>
      </c>
      <c r="B62" s="15" t="s">
        <v>47</v>
      </c>
      <c r="C62" s="17" t="s">
        <v>114</v>
      </c>
      <c r="D62" s="15" t="s">
        <v>171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f>G62*1</f>
        <v>276.74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30">
        <v>20</v>
      </c>
      <c r="B69" s="15" t="s">
        <v>57</v>
      </c>
      <c r="C69" s="17" t="s">
        <v>58</v>
      </c>
      <c r="D69" s="15" t="s">
        <v>173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f>F69*G69</f>
        <v>186.21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21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0"/>
      <c r="S70" s="130"/>
      <c r="T70" s="130"/>
      <c r="U70" s="130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3" t="s">
        <v>133</v>
      </c>
      <c r="B81" s="124"/>
      <c r="C81" s="124"/>
      <c r="D81" s="124"/>
      <c r="E81" s="124"/>
      <c r="F81" s="124"/>
      <c r="G81" s="124"/>
      <c r="H81" s="124"/>
      <c r="I81" s="125"/>
    </row>
    <row r="82" spans="1:9" ht="15.75" customHeight="1">
      <c r="A82" s="30">
        <v>22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23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I83+I82+I70+I69+I52+I51+I50+I49+I48+I47+I46+I45+I44+I33+I31+I30+I27+I21+I20+I18+I17+I16+I62</f>
        <v>32502.13794983333</v>
      </c>
    </row>
    <row r="85" spans="1:9" ht="15.75" customHeight="1">
      <c r="A85" s="126" t="s">
        <v>60</v>
      </c>
      <c r="B85" s="127"/>
      <c r="C85" s="127"/>
      <c r="D85" s="127"/>
      <c r="E85" s="127"/>
      <c r="F85" s="127"/>
      <c r="G85" s="127"/>
      <c r="H85" s="127"/>
      <c r="I85" s="128"/>
    </row>
    <row r="86" spans="1:9" ht="15.75" customHeight="1">
      <c r="A86" s="30">
        <v>24</v>
      </c>
      <c r="B86" s="41" t="s">
        <v>154</v>
      </c>
      <c r="C86" s="42" t="s">
        <v>155</v>
      </c>
      <c r="D86" s="46"/>
      <c r="E86" s="46"/>
      <c r="F86" s="46"/>
      <c r="G86" s="40">
        <v>1.4</v>
      </c>
      <c r="H86" s="46"/>
      <c r="I86" s="30">
        <f>G86*12</f>
        <v>16.799999999999997</v>
      </c>
    </row>
    <row r="87" spans="1:9" ht="15.75" customHeight="1">
      <c r="A87" s="30">
        <v>25</v>
      </c>
      <c r="B87" s="115" t="s">
        <v>187</v>
      </c>
      <c r="C87" s="116" t="s">
        <v>188</v>
      </c>
      <c r="D87" s="41" t="s">
        <v>171</v>
      </c>
      <c r="E87" s="18"/>
      <c r="F87" s="40">
        <v>0.03</v>
      </c>
      <c r="G87" s="40">
        <v>27139.18</v>
      </c>
      <c r="H87" s="46"/>
      <c r="I87" s="120">
        <v>0</v>
      </c>
    </row>
    <row r="88" spans="1:9" ht="15.75" customHeight="1">
      <c r="A88" s="30">
        <v>26</v>
      </c>
      <c r="B88" s="115" t="s">
        <v>211</v>
      </c>
      <c r="C88" s="116" t="s">
        <v>114</v>
      </c>
      <c r="D88" s="41"/>
      <c r="E88" s="18"/>
      <c r="F88" s="40">
        <v>2</v>
      </c>
      <c r="G88" s="40">
        <v>215.85</v>
      </c>
      <c r="H88" s="46"/>
      <c r="I88" s="120">
        <f>G88*2</f>
        <v>431.7</v>
      </c>
    </row>
    <row r="89" spans="1:9" ht="27.75" customHeight="1">
      <c r="A89" s="30">
        <v>27</v>
      </c>
      <c r="B89" s="115" t="s">
        <v>212</v>
      </c>
      <c r="C89" s="116" t="s">
        <v>213</v>
      </c>
      <c r="D89" s="41" t="s">
        <v>221</v>
      </c>
      <c r="E89" s="18"/>
      <c r="F89" s="40">
        <v>1</v>
      </c>
      <c r="G89" s="40">
        <v>647</v>
      </c>
      <c r="H89" s="46"/>
      <c r="I89" s="120">
        <f>G89*1</f>
        <v>647</v>
      </c>
    </row>
    <row r="90" spans="1:9" ht="15.75" customHeight="1">
      <c r="A90" s="30">
        <v>28</v>
      </c>
      <c r="B90" s="115" t="s">
        <v>214</v>
      </c>
      <c r="C90" s="116" t="s">
        <v>114</v>
      </c>
      <c r="D90" s="41" t="s">
        <v>219</v>
      </c>
      <c r="E90" s="18"/>
      <c r="F90" s="40">
        <v>1</v>
      </c>
      <c r="G90" s="40">
        <v>234.78</v>
      </c>
      <c r="H90" s="46"/>
      <c r="I90" s="120">
        <f>G90*1</f>
        <v>234.78</v>
      </c>
    </row>
    <row r="91" spans="1:9" ht="31.5" customHeight="1">
      <c r="A91" s="30">
        <v>29</v>
      </c>
      <c r="B91" s="115" t="s">
        <v>215</v>
      </c>
      <c r="C91" s="116" t="s">
        <v>216</v>
      </c>
      <c r="D91" s="41" t="s">
        <v>219</v>
      </c>
      <c r="E91" s="18"/>
      <c r="F91" s="40">
        <v>1</v>
      </c>
      <c r="G91" s="40">
        <v>670.51</v>
      </c>
      <c r="H91" s="46"/>
      <c r="I91" s="120">
        <f>G91*1</f>
        <v>670.51</v>
      </c>
    </row>
    <row r="92" spans="1:9" ht="33" customHeight="1">
      <c r="A92" s="30">
        <v>30</v>
      </c>
      <c r="B92" s="115" t="s">
        <v>217</v>
      </c>
      <c r="C92" s="116" t="s">
        <v>218</v>
      </c>
      <c r="D92" s="41" t="s">
        <v>220</v>
      </c>
      <c r="E92" s="18"/>
      <c r="F92" s="40">
        <v>2</v>
      </c>
      <c r="G92" s="40">
        <v>61.58</v>
      </c>
      <c r="H92" s="46"/>
      <c r="I92" s="120">
        <f>G92*2</f>
        <v>123.16</v>
      </c>
    </row>
    <row r="93" spans="1:9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SUM(I86:I92)</f>
        <v>2123.9499999999998</v>
      </c>
    </row>
    <row r="94" spans="1:9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9" ht="15.75" customHeight="1">
      <c r="A95" s="59"/>
      <c r="B95" s="51" t="s">
        <v>134</v>
      </c>
      <c r="C95" s="38"/>
      <c r="D95" s="38"/>
      <c r="E95" s="38"/>
      <c r="F95" s="38"/>
      <c r="G95" s="38"/>
      <c r="H95" s="38"/>
      <c r="I95" s="49">
        <f>I84+I93</f>
        <v>34626.087949833331</v>
      </c>
    </row>
    <row r="96" spans="1:9" ht="15.75" customHeight="1">
      <c r="A96" s="129" t="s">
        <v>247</v>
      </c>
      <c r="B96" s="129"/>
      <c r="C96" s="129"/>
      <c r="D96" s="129"/>
      <c r="E96" s="129"/>
      <c r="F96" s="129"/>
      <c r="G96" s="129"/>
      <c r="H96" s="129"/>
      <c r="I96" s="129"/>
    </row>
    <row r="97" spans="1:9" ht="15.75" customHeight="1">
      <c r="A97" s="72"/>
      <c r="B97" s="145" t="s">
        <v>248</v>
      </c>
      <c r="C97" s="145"/>
      <c r="D97" s="145"/>
      <c r="E97" s="145"/>
      <c r="F97" s="145"/>
      <c r="G97" s="145"/>
      <c r="H97" s="84"/>
      <c r="I97" s="3"/>
    </row>
    <row r="98" spans="1:9" ht="15.75" customHeight="1">
      <c r="A98" s="75"/>
      <c r="B98" s="141" t="s">
        <v>6</v>
      </c>
      <c r="C98" s="141"/>
      <c r="D98" s="141"/>
      <c r="E98" s="141"/>
      <c r="F98" s="141"/>
      <c r="G98" s="141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49" t="s">
        <v>7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149" t="s">
        <v>8</v>
      </c>
      <c r="B101" s="149"/>
      <c r="C101" s="149"/>
      <c r="D101" s="149"/>
      <c r="E101" s="149"/>
      <c r="F101" s="149"/>
      <c r="G101" s="149"/>
      <c r="H101" s="149"/>
      <c r="I101" s="149"/>
    </row>
    <row r="102" spans="1:9" ht="15.75" customHeight="1">
      <c r="A102" s="146" t="s">
        <v>61</v>
      </c>
      <c r="B102" s="146"/>
      <c r="C102" s="146"/>
      <c r="D102" s="146"/>
      <c r="E102" s="146"/>
      <c r="F102" s="146"/>
      <c r="G102" s="146"/>
      <c r="H102" s="146"/>
      <c r="I102" s="146"/>
    </row>
    <row r="103" spans="1:9" ht="15.75" customHeight="1">
      <c r="A103" s="11"/>
    </row>
    <row r="104" spans="1:9" ht="15.75" customHeight="1">
      <c r="A104" s="147" t="s">
        <v>9</v>
      </c>
      <c r="B104" s="147"/>
      <c r="C104" s="147"/>
      <c r="D104" s="147"/>
      <c r="E104" s="147"/>
      <c r="F104" s="147"/>
      <c r="G104" s="147"/>
      <c r="H104" s="147"/>
      <c r="I104" s="147"/>
    </row>
    <row r="105" spans="1:9" ht="15.75" customHeight="1">
      <c r="A105" s="4"/>
    </row>
    <row r="106" spans="1:9" ht="15.75" customHeight="1">
      <c r="B106" s="71" t="s">
        <v>10</v>
      </c>
      <c r="C106" s="148" t="s">
        <v>86</v>
      </c>
      <c r="D106" s="148"/>
      <c r="E106" s="148"/>
      <c r="F106" s="148"/>
      <c r="I106" s="74"/>
    </row>
    <row r="107" spans="1:9" ht="15.75" customHeight="1">
      <c r="A107" s="75"/>
      <c r="C107" s="141" t="s">
        <v>11</v>
      </c>
      <c r="D107" s="141"/>
      <c r="E107" s="141"/>
      <c r="F107" s="141"/>
      <c r="I107" s="73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1" t="s">
        <v>13</v>
      </c>
      <c r="C109" s="143"/>
      <c r="D109" s="143"/>
      <c r="E109" s="143"/>
      <c r="F109" s="143"/>
      <c r="I109" s="74"/>
    </row>
    <row r="110" spans="1:9" ht="15.75" customHeight="1">
      <c r="A110" s="75"/>
      <c r="C110" s="130" t="s">
        <v>11</v>
      </c>
      <c r="D110" s="130"/>
      <c r="E110" s="130"/>
      <c r="F110" s="130"/>
      <c r="I110" s="73" t="s">
        <v>12</v>
      </c>
    </row>
    <row r="111" spans="1:9" ht="15.75" customHeight="1">
      <c r="A111" s="4" t="s">
        <v>14</v>
      </c>
    </row>
    <row r="112" spans="1:9">
      <c r="A112" s="144" t="s">
        <v>15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45" customHeight="1">
      <c r="A113" s="142" t="s">
        <v>16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30" customHeight="1">
      <c r="A114" s="142" t="s">
        <v>17</v>
      </c>
      <c r="B114" s="142"/>
      <c r="C114" s="142"/>
      <c r="D114" s="142"/>
      <c r="E114" s="142"/>
      <c r="F114" s="142"/>
      <c r="G114" s="142"/>
      <c r="H114" s="142"/>
      <c r="I114" s="142"/>
    </row>
    <row r="115" spans="1:9" ht="30" customHeight="1">
      <c r="A115" s="142" t="s">
        <v>21</v>
      </c>
      <c r="B115" s="142"/>
      <c r="C115" s="142"/>
      <c r="D115" s="142"/>
      <c r="E115" s="142"/>
      <c r="F115" s="142"/>
      <c r="G115" s="142"/>
      <c r="H115" s="142"/>
      <c r="I115" s="142"/>
    </row>
    <row r="116" spans="1:9" ht="15" customHeight="1">
      <c r="A116" s="142" t="s">
        <v>20</v>
      </c>
      <c r="B116" s="142"/>
      <c r="C116" s="142"/>
      <c r="D116" s="142"/>
      <c r="E116" s="142"/>
      <c r="F116" s="142"/>
      <c r="G116" s="142"/>
      <c r="H116" s="142"/>
      <c r="I116" s="142"/>
    </row>
  </sheetData>
  <autoFilter ref="I12:I65"/>
  <mergeCells count="29">
    <mergeCell ref="A112:I112"/>
    <mergeCell ref="A113:I113"/>
    <mergeCell ref="A114:I114"/>
    <mergeCell ref="A115:I115"/>
    <mergeCell ref="A116:I116"/>
    <mergeCell ref="R70:U70"/>
    <mergeCell ref="C110:F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2021-02-12T07:25:03Z</cp:lastPrinted>
  <dcterms:created xsi:type="dcterms:W3CDTF">2016-03-25T08:33:47Z</dcterms:created>
  <dcterms:modified xsi:type="dcterms:W3CDTF">2021-02-12T07:25:27Z</dcterms:modified>
</cp:coreProperties>
</file>