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8" sheetId="17" r:id="rId1"/>
    <sheet name="02.18" sheetId="18" r:id="rId2"/>
    <sheet name="03.18" sheetId="19" r:id="rId3"/>
    <sheet name="04.18" sheetId="20" r:id="rId4"/>
    <sheet name="05.18" sheetId="21" r:id="rId5"/>
    <sheet name="06.18" sheetId="22" r:id="rId6"/>
    <sheet name="07.18" sheetId="23" r:id="rId7"/>
    <sheet name="08.18" sheetId="24" r:id="rId8"/>
    <sheet name="09.18" sheetId="25" r:id="rId9"/>
    <sheet name="10.18" sheetId="26" r:id="rId10"/>
    <sheet name="11.18" sheetId="27" r:id="rId11"/>
    <sheet name="12.18" sheetId="28" r:id="rId12"/>
  </sheets>
  <definedNames>
    <definedName name="_xlnm.Print_Area" localSheetId="0">'01.18'!$A$1:$I$109</definedName>
    <definedName name="_xlnm.Print_Area" localSheetId="1">'02.18'!$A$1:$I$107</definedName>
    <definedName name="_xlnm.Print_Area" localSheetId="2">'03.18'!$A$1:$I$109</definedName>
    <definedName name="_xlnm.Print_Area" localSheetId="3">'04.18'!$A$1:$I$110</definedName>
    <definedName name="_xlnm.Print_Area" localSheetId="4">'05.18'!$A$1:$I$108</definedName>
    <definedName name="_xlnm.Print_Area" localSheetId="5">'06.18'!$A$1:$I$107</definedName>
    <definedName name="_xlnm.Print_Area" localSheetId="6">'07.18'!$A$1:$I$109</definedName>
    <definedName name="_xlnm.Print_Area" localSheetId="7">'08.18'!$A$1:$I$114</definedName>
    <definedName name="_xlnm.Print_Area" localSheetId="8">'09.18'!$A$1:$I$114</definedName>
    <definedName name="_xlnm.Print_Area" localSheetId="9">'10.18'!$A$1:$I$112</definedName>
    <definedName name="_xlnm.Print_Area" localSheetId="10">'11.18'!$A$1:$I$118</definedName>
    <definedName name="_xlnm.Print_Area" localSheetId="11">'12.18'!$A$1:$I$110</definedName>
  </definedNames>
  <calcPr calcId="124519"/>
</workbook>
</file>

<file path=xl/calcChain.xml><?xml version="1.0" encoding="utf-8"?>
<calcChain xmlns="http://schemas.openxmlformats.org/spreadsheetml/2006/main">
  <c r="I79" i="28"/>
  <c r="I60"/>
  <c r="I84"/>
  <c r="H84"/>
  <c r="I85"/>
  <c r="H85"/>
  <c r="I82"/>
  <c r="I86" s="1"/>
  <c r="I83"/>
  <c r="I81"/>
  <c r="I44"/>
  <c r="I83" i="27" l="1"/>
  <c r="I94" s="1"/>
  <c r="I93"/>
  <c r="I92"/>
  <c r="I79"/>
  <c r="I73"/>
  <c r="I91"/>
  <c r="I90"/>
  <c r="I89"/>
  <c r="I88"/>
  <c r="I87"/>
  <c r="I86"/>
  <c r="I85"/>
  <c r="I84"/>
  <c r="I82"/>
  <c r="H82"/>
  <c r="I81"/>
  <c r="H81"/>
  <c r="I44"/>
  <c r="I43"/>
  <c r="I79" i="26" l="1"/>
  <c r="I75"/>
  <c r="I88" l="1"/>
  <c r="I87"/>
  <c r="I86"/>
  <c r="H86"/>
  <c r="I54"/>
  <c r="I53"/>
  <c r="I52"/>
  <c r="I85"/>
  <c r="I84"/>
  <c r="I83"/>
  <c r="I82"/>
  <c r="I60"/>
  <c r="I79" i="25"/>
  <c r="I90"/>
  <c r="I89"/>
  <c r="I88"/>
  <c r="I87"/>
  <c r="I86"/>
  <c r="I85"/>
  <c r="I84"/>
  <c r="I83"/>
  <c r="I82"/>
  <c r="H82"/>
  <c r="I90" i="24"/>
  <c r="I89"/>
  <c r="I88"/>
  <c r="I87" l="1"/>
  <c r="I83"/>
  <c r="I82"/>
  <c r="H82"/>
  <c r="I79"/>
  <c r="I60"/>
  <c r="I58" i="20" l="1"/>
  <c r="I79" i="19"/>
  <c r="I58" i="18"/>
  <c r="I58" i="17"/>
  <c r="I85"/>
  <c r="I84"/>
  <c r="I85" i="23"/>
  <c r="I84"/>
  <c r="I83"/>
  <c r="I79"/>
  <c r="I60"/>
  <c r="I81"/>
  <c r="H81"/>
  <c r="I69"/>
  <c r="I84" i="21" l="1"/>
  <c r="I83"/>
  <c r="I79" i="22" l="1"/>
  <c r="I60"/>
  <c r="I67"/>
  <c r="I83"/>
  <c r="I82"/>
  <c r="H82"/>
  <c r="I81" i="21"/>
  <c r="H81"/>
  <c r="I19"/>
  <c r="I83" i="18"/>
  <c r="I85" i="19"/>
  <c r="I79" i="20"/>
  <c r="I86"/>
  <c r="I85"/>
  <c r="I84"/>
  <c r="I83"/>
  <c r="I82"/>
  <c r="H82"/>
  <c r="I81"/>
  <c r="H81"/>
  <c r="I44"/>
  <c r="I43"/>
  <c r="I84" i="19" l="1"/>
  <c r="I83"/>
  <c r="H84"/>
  <c r="H83"/>
  <c r="I82"/>
  <c r="H82"/>
  <c r="I81"/>
  <c r="H81"/>
  <c r="I60"/>
  <c r="I44"/>
  <c r="I43"/>
  <c r="I82" i="18"/>
  <c r="H82"/>
  <c r="I81"/>
  <c r="H81"/>
  <c r="I44"/>
  <c r="I43"/>
  <c r="I83" i="17"/>
  <c r="H83"/>
  <c r="I82"/>
  <c r="H82"/>
  <c r="I81"/>
  <c r="H81"/>
  <c r="I44" l="1"/>
  <c r="H83" i="28" l="1"/>
  <c r="H82"/>
  <c r="H81"/>
  <c r="E78"/>
  <c r="F78" s="1"/>
  <c r="F77"/>
  <c r="I77" s="1"/>
  <c r="H75"/>
  <c r="H73"/>
  <c r="H71"/>
  <c r="H70"/>
  <c r="I69"/>
  <c r="H69"/>
  <c r="H67"/>
  <c r="F66"/>
  <c r="H66" s="1"/>
  <c r="F65"/>
  <c r="H65" s="1"/>
  <c r="F64"/>
  <c r="H64" s="1"/>
  <c r="F63"/>
  <c r="H63" s="1"/>
  <c r="F62"/>
  <c r="H62" s="1"/>
  <c r="H61"/>
  <c r="H60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86" i="27"/>
  <c r="H86" s="1"/>
  <c r="H85"/>
  <c r="I69"/>
  <c r="I54"/>
  <c r="H84"/>
  <c r="H83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H85" i="26"/>
  <c r="H84"/>
  <c r="H83"/>
  <c r="H82"/>
  <c r="H43" i="28" l="1"/>
  <c r="I43"/>
  <c r="I78"/>
  <c r="H78"/>
  <c r="H79" s="1"/>
  <c r="I18"/>
  <c r="H18"/>
  <c r="I16"/>
  <c r="H17"/>
  <c r="I20"/>
  <c r="H21"/>
  <c r="I27"/>
  <c r="H28"/>
  <c r="I31"/>
  <c r="H32"/>
  <c r="I33"/>
  <c r="I39"/>
  <c r="I41"/>
  <c r="H42"/>
  <c r="H51"/>
  <c r="I52"/>
  <c r="H53"/>
  <c r="H58"/>
  <c r="H74" s="1"/>
  <c r="H77"/>
  <c r="H20" i="27"/>
  <c r="H33"/>
  <c r="H39"/>
  <c r="H16"/>
  <c r="H43"/>
  <c r="I52"/>
  <c r="I96" s="1"/>
  <c r="I53"/>
  <c r="H58"/>
  <c r="H74" s="1"/>
  <c r="H31"/>
  <c r="H41"/>
  <c r="H27"/>
  <c r="I78"/>
  <c r="H78"/>
  <c r="H79" s="1"/>
  <c r="H17"/>
  <c r="H18"/>
  <c r="H21"/>
  <c r="H28"/>
  <c r="H32"/>
  <c r="H42"/>
  <c r="H51"/>
  <c r="H77"/>
  <c r="I88" i="28" l="1"/>
  <c r="H86" i="24" l="1"/>
  <c r="H85"/>
  <c r="H84"/>
  <c r="H83"/>
  <c r="I69" i="22" l="1"/>
  <c r="I54" i="19"/>
  <c r="I75" i="17"/>
  <c r="I81" i="26" l="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67" i="25"/>
  <c r="I8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54" i="24"/>
  <c r="I8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2" i="23"/>
  <c r="I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1" i="22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2" i="21"/>
  <c r="H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54" i="20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H43"/>
  <c r="F43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E78" i="19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H43"/>
  <c r="F43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69" i="18"/>
  <c r="I60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H51"/>
  <c r="F51"/>
  <c r="I51" s="1"/>
  <c r="H50"/>
  <c r="F50"/>
  <c r="H49"/>
  <c r="F49"/>
  <c r="H48"/>
  <c r="F48"/>
  <c r="H47"/>
  <c r="F47"/>
  <c r="H46"/>
  <c r="F46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H28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74" i="23" l="1"/>
  <c r="H74" i="19"/>
  <c r="H74" i="25"/>
  <c r="H74" i="22"/>
  <c r="H20" i="26"/>
  <c r="H16"/>
  <c r="H27"/>
  <c r="H39"/>
  <c r="H58"/>
  <c r="H74" s="1"/>
  <c r="H43"/>
  <c r="H41"/>
  <c r="H33"/>
  <c r="H31"/>
  <c r="I78"/>
  <c r="I90" s="1"/>
  <c r="H78"/>
  <c r="H79" s="1"/>
  <c r="H17"/>
  <c r="H18"/>
  <c r="H21"/>
  <c r="H28"/>
  <c r="H32"/>
  <c r="H42"/>
  <c r="H51"/>
  <c r="H77"/>
  <c r="H20" i="25"/>
  <c r="I50"/>
  <c r="I48"/>
  <c r="I46"/>
  <c r="H16"/>
  <c r="H27"/>
  <c r="I49"/>
  <c r="I47"/>
  <c r="H39"/>
  <c r="H43"/>
  <c r="H41"/>
  <c r="H33"/>
  <c r="H31"/>
  <c r="I78"/>
  <c r="H78"/>
  <c r="H79" s="1"/>
  <c r="H17"/>
  <c r="H18"/>
  <c r="H21"/>
  <c r="H28"/>
  <c r="H32"/>
  <c r="H42"/>
  <c r="H51"/>
  <c r="I58"/>
  <c r="H77"/>
  <c r="H17" i="24"/>
  <c r="H77"/>
  <c r="H28"/>
  <c r="H51"/>
  <c r="H42"/>
  <c r="H32"/>
  <c r="H21"/>
  <c r="I18"/>
  <c r="H18"/>
  <c r="I78"/>
  <c r="H78"/>
  <c r="H79" s="1"/>
  <c r="H74"/>
  <c r="I16"/>
  <c r="I20"/>
  <c r="I27"/>
  <c r="I31"/>
  <c r="I33"/>
  <c r="I39"/>
  <c r="I41"/>
  <c r="I43"/>
  <c r="I58"/>
  <c r="H21" i="23"/>
  <c r="H28"/>
  <c r="H17"/>
  <c r="I18"/>
  <c r="H18"/>
  <c r="I78"/>
  <c r="H78"/>
  <c r="H79" s="1"/>
  <c r="I16"/>
  <c r="I20"/>
  <c r="I27"/>
  <c r="I31"/>
  <c r="H32"/>
  <c r="I33"/>
  <c r="I39"/>
  <c r="I41"/>
  <c r="H42"/>
  <c r="I43"/>
  <c r="H51"/>
  <c r="I58"/>
  <c r="H77"/>
  <c r="H17" i="22"/>
  <c r="H39"/>
  <c r="H41"/>
  <c r="H43"/>
  <c r="H33"/>
  <c r="H21"/>
  <c r="I18"/>
  <c r="H18"/>
  <c r="I78"/>
  <c r="H78"/>
  <c r="H79" s="1"/>
  <c r="I16"/>
  <c r="I20"/>
  <c r="I27"/>
  <c r="H28"/>
  <c r="I31"/>
  <c r="H32"/>
  <c r="H42"/>
  <c r="H51"/>
  <c r="I58"/>
  <c r="H77"/>
  <c r="H16" i="21"/>
  <c r="H39"/>
  <c r="I79"/>
  <c r="I26"/>
  <c r="I24"/>
  <c r="I50"/>
  <c r="I48"/>
  <c r="I46"/>
  <c r="I66"/>
  <c r="I64"/>
  <c r="I22"/>
  <c r="I25"/>
  <c r="I23"/>
  <c r="I49"/>
  <c r="I47"/>
  <c r="I62"/>
  <c r="I65"/>
  <c r="I63"/>
  <c r="H58"/>
  <c r="H74" s="1"/>
  <c r="H41"/>
  <c r="H43"/>
  <c r="H20"/>
  <c r="H27"/>
  <c r="H31"/>
  <c r="H33"/>
  <c r="I78"/>
  <c r="H78"/>
  <c r="H79" s="1"/>
  <c r="H17"/>
  <c r="H18"/>
  <c r="H21"/>
  <c r="H28"/>
  <c r="H32"/>
  <c r="H42"/>
  <c r="H51"/>
  <c r="H77"/>
  <c r="H16" i="20"/>
  <c r="H27"/>
  <c r="H33"/>
  <c r="H39"/>
  <c r="I52"/>
  <c r="I53"/>
  <c r="H20"/>
  <c r="H31"/>
  <c r="H41"/>
  <c r="I78"/>
  <c r="H78"/>
  <c r="H79" s="1"/>
  <c r="H17"/>
  <c r="H18"/>
  <c r="H21"/>
  <c r="H28"/>
  <c r="H32"/>
  <c r="H42"/>
  <c r="H51"/>
  <c r="H77"/>
  <c r="H39" i="19"/>
  <c r="H33"/>
  <c r="H17"/>
  <c r="H41"/>
  <c r="I18"/>
  <c r="H18"/>
  <c r="I78"/>
  <c r="H78"/>
  <c r="H79" s="1"/>
  <c r="I16"/>
  <c r="I20"/>
  <c r="H21"/>
  <c r="I27"/>
  <c r="H28"/>
  <c r="I31"/>
  <c r="H32"/>
  <c r="H42"/>
  <c r="H51"/>
  <c r="I58"/>
  <c r="H77"/>
  <c r="H17" i="18"/>
  <c r="H32"/>
  <c r="H42"/>
  <c r="H77"/>
  <c r="H21"/>
  <c r="I18"/>
  <c r="H18"/>
  <c r="I78"/>
  <c r="H78"/>
  <c r="H79" s="1"/>
  <c r="I20"/>
  <c r="I27"/>
  <c r="I31"/>
  <c r="I33"/>
  <c r="I39"/>
  <c r="I41"/>
  <c r="I16"/>
  <c r="I87" i="23" l="1"/>
  <c r="I85" i="22"/>
  <c r="I88" i="20"/>
  <c r="I87" i="19"/>
  <c r="I79" i="18"/>
  <c r="I85" s="1"/>
  <c r="I92" i="25"/>
  <c r="I92" i="24"/>
  <c r="I86" i="21"/>
  <c r="E78" i="17" l="1"/>
  <c r="F78" s="1"/>
  <c r="F77"/>
  <c r="H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H40"/>
  <c r="F39"/>
  <c r="I39" s="1"/>
  <c r="I38"/>
  <c r="H38"/>
  <c r="F28"/>
  <c r="I28" s="1"/>
  <c r="H36"/>
  <c r="H35"/>
  <c r="F27"/>
  <c r="H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H51" l="1"/>
  <c r="I33"/>
  <c r="I31"/>
  <c r="I32"/>
  <c r="H28"/>
  <c r="H39"/>
  <c r="H43"/>
  <c r="H16"/>
  <c r="H20"/>
  <c r="H41"/>
  <c r="I78"/>
  <c r="H78"/>
  <c r="H79" s="1"/>
  <c r="I17"/>
  <c r="I18"/>
  <c r="I21"/>
  <c r="I27"/>
  <c r="I42"/>
  <c r="H58"/>
  <c r="H74" s="1"/>
  <c r="I77"/>
  <c r="I79" l="1"/>
  <c r="I87" s="1"/>
</calcChain>
</file>

<file path=xl/sharedStrings.xml><?xml version="1.0" encoding="utf-8"?>
<sst xmlns="http://schemas.openxmlformats.org/spreadsheetml/2006/main" count="2536" uniqueCount="255">
  <si>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</si>
  <si>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</si>
  <si>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</si>
  <si>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</si>
  <si>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</si>
  <si>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</si>
  <si>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</si>
  <si>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</si>
  <si>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</si>
  <si>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</si>
  <si>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</si>
  <si>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</si>
  <si>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</si>
  <si>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</si>
  <si>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</si>
  <si>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</si>
  <si>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</si>
  <si>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</si>
  <si>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</si>
  <si>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</si>
  <si>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</si>
  <si>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</si>
  <si>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</si>
  <si>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</si>
  <si>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</si>
  <si>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</si>
  <si>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</si>
  <si>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</si>
  <si>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</si>
  <si>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</si>
  <si>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</si>
  <si>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</si>
  <si>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</si>
  <si>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</si>
  <si>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</si>
  <si>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</si>
  <si>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</si>
  <si>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</si>
  <si>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</si>
  <si>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</si>
  <si>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</si>
  <si>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</si>
  <si>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</si>
  <si>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</si>
  <si>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</si>
  <si>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</si>
  <si>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</si>
  <si>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</si>
  <si>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</si>
  <si>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</si>
  <si>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</si>
  <si>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</si>
  <si>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</si>
  <si>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</si>
  <si>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</si>
  <si>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</si>
  <si>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</si>
  <si>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</si>
  <si>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</si>
  <si>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</si>
  <si>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</si>
  <si>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</si>
  <si>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</si>
  <si>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</si>
  <si>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</si>
  <si>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</si>
  <si>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</si>
  <si>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</si>
  <si>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</si>
  <si>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</si>
  <si>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</si>
  <si>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</si>
  <si>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</si>
  <si>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</si>
  <si>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</si>
  <si>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</si>
  <si>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</si>
  <si>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</si>
  <si>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</si>
  <si>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</si>
  <si>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</si>
  <si>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</si>
  <si>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</si>
  <si>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</si>
  <si>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</si>
  <si>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</si>
  <si>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</si>
  <si>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</si>
  <si>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</si>
  <si>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</si>
  <si>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</si>
  <si>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</si>
  <si>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</si>
  <si>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</si>
  <si>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</si>
  <si>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</si>
  <si>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</si>
  <si>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</si>
  <si>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</si>
  <si>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</si>
  <si>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</si>
  <si>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</si>
  <si>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</si>
  <si>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</si>
  <si>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</si>
  <si>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</si>
  <si>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</si>
  <si>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</si>
  <si>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</si>
  <si>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</si>
  <si>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</si>
  <si>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</si>
  <si>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</si>
  <si>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</si>
  <si>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</si>
  <si>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</si>
  <si>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</si>
  <si>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</si>
  <si>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</si>
  <si>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</si>
  <si>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</si>
  <si>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</si>
  <si>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Снятие показаний эл.счетчика коммунального назначения</t>
  </si>
  <si>
    <t>Влажное подметание лестничных клеток 2-4 этажа</t>
  </si>
  <si>
    <t>Мытье лестничных  площадок и маршей 1-4 этаж.</t>
  </si>
  <si>
    <t xml:space="preserve">1 раз в месяц 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</si>
  <si>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</si>
  <si>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</si>
  <si>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</si>
  <si>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</si>
  <si>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</si>
  <si>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>1 соединение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</si>
  <si>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</si>
  <si>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</si>
  <si>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</si>
  <si>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</si>
  <si>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</si>
  <si>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</si>
  <si>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Вывоз снега с придомовой территории</t>
  </si>
  <si>
    <t>1м3</t>
  </si>
  <si>
    <t>Смена арматуры - вентилей и клапанов обратных муфтовых диаметром до 20 мм</t>
  </si>
  <si>
    <t>Работа автовышки</t>
  </si>
  <si>
    <t>маш/час</t>
  </si>
  <si>
    <t>10 м2</t>
  </si>
  <si>
    <t>5 раз в год</t>
  </si>
  <si>
    <t>ежемесячно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</si>
  <si>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</si>
  <si>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</si>
  <si>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</si>
  <si>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</si>
  <si>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</si>
  <si>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</si>
  <si>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</si>
  <si>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</si>
  <si>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</si>
  <si>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</si>
  <si>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</si>
  <si>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</si>
  <si>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</si>
  <si>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</si>
  <si>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156 раз в год</t>
  </si>
  <si>
    <t>104 раза в год</t>
  </si>
  <si>
    <t xml:space="preserve">24 раза в год </t>
  </si>
  <si>
    <t>Итого затраты за месяц</t>
  </si>
  <si>
    <t>52 раза в сезон</t>
  </si>
  <si>
    <t>78 раз за сезон</t>
  </si>
  <si>
    <t>Ремонт отдельных мест покрытия из асбоцементных листов обыкновенного профиля</t>
  </si>
  <si>
    <t>АКТ №11</t>
  </si>
  <si>
    <t>АКТ №12</t>
  </si>
  <si>
    <t>Ремонт штукатурки внутренних стен по камню и бетону цементно-известковым раствором площадью до 1 м2 толщиной слоя до 20 мм</t>
  </si>
  <si>
    <t>за период с 01.01.2018 г. по 31.01.2018 г.</t>
  </si>
  <si>
    <t>Дератизация</t>
  </si>
  <si>
    <t>м2</t>
  </si>
  <si>
    <t>Водосчетчик ВСКМ Ду25 в комплекте с присоед.узлом</t>
  </si>
  <si>
    <t>за период с 01.02.2018 г. по 28.02.2018 г.</t>
  </si>
  <si>
    <t>за период с 01.03.2018 г. по 31.03.2018 г.</t>
  </si>
  <si>
    <t>Смена пакетных выключателей</t>
  </si>
  <si>
    <t>за период с 01.04.2018 г. по 30.04.2018 г.</t>
  </si>
  <si>
    <t>102 м2</t>
  </si>
  <si>
    <t>*20</t>
  </si>
  <si>
    <t>*20-справочно</t>
  </si>
  <si>
    <t>*18</t>
  </si>
  <si>
    <t>*18-справочно</t>
  </si>
  <si>
    <t>за период с 01.05.2018 г. по 31.05.2018 г.</t>
  </si>
  <si>
    <t>*32-справочно</t>
  </si>
  <si>
    <t>*33</t>
  </si>
  <si>
    <t>за период с 01.06.2018 г. по 30.06.2018 г.</t>
  </si>
  <si>
    <t>*14</t>
  </si>
  <si>
    <t>*14-справочно</t>
  </si>
  <si>
    <t>2. Всего за период с 01.06.2018 по 30.06.2018 выполнено работ (оказано услуг) на общую сумму: 30868,32 руб.</t>
  </si>
  <si>
    <t>(тридцать тысяч восемьсот шестьдесят восемь рублей 32 копейки)</t>
  </si>
  <si>
    <t>Ремонт и регулировка доводчика ( без стоимости доводчика)</t>
  </si>
  <si>
    <t>2. Всего за период с 01.05.2018 по 31.05.2018 выполнено работ (оказано услуг) на общую сумму: 94093,58 руб.</t>
  </si>
  <si>
    <t>(девяносто четыре тысячи девяносто три рубля 58 копеек)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</si>
  <si>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</si>
  <si>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</si>
  <si>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</si>
  <si>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*16</t>
  </si>
  <si>
    <t>*16-справочно</t>
  </si>
  <si>
    <t>2. Всего за период с 01.07.2018 по 31.07.2018 выполнено работ (оказано услуг) на общую сумму: 44689,99 руб.</t>
  </si>
  <si>
    <t>(сорок четыре тысячи шестьсот восемьдесят девять рублей 99 копеек)</t>
  </si>
  <si>
    <t>2. Всего за период с 01.01.2018 по 31.01.2018 выполнено работ (оказано услуг) на общую сумму: 48395,18 руб.</t>
  </si>
  <si>
    <t>(сорок восемь тысяч триста девяносто пять рублей 18 копеек)</t>
  </si>
  <si>
    <t>2. Всего за период с 01.02.2018 по 28.02.2018 выполнено работ (оказано услуг) на общую сумму: 36319,93 руб.</t>
  </si>
  <si>
    <t>(тридцать шесть тысяч триста девятьнадцать рублей 93 копейки)</t>
  </si>
  <si>
    <t>2. Всего за период с 01.03.2018 по 31.03.2018 выполнено работ (оказано услуг) на общую сумму: 36714,23 руб.</t>
  </si>
  <si>
    <t>(тридцать шесть тысяч семьсот четырнадцать рублей 23 копейки)</t>
  </si>
  <si>
    <t>2. Всего за период с 01.04.2018 по 30.04.2018 выполнено работ (оказано услуг) на общую сумму: 38259,91 руб.</t>
  </si>
  <si>
    <t>(тридцать восемь тысяч двести пятьдесят девять рублей 91 копейка)</t>
  </si>
  <si>
    <t>за период с 01.08.2018 г. по 31.08.2018 г.</t>
  </si>
  <si>
    <t xml:space="preserve">Смена внутренних трубопроводов диаметром до 25 мм </t>
  </si>
  <si>
    <t>*13</t>
  </si>
  <si>
    <t>*13-справочно</t>
  </si>
  <si>
    <t>Внеплпновый осмотр водопроводов, канализации, отопления в квартирах</t>
  </si>
  <si>
    <t>100 кв.</t>
  </si>
  <si>
    <t xml:space="preserve">Уплотнение сгонов с применением льняной пряди или асбестового шнура (без разборки сгонов) </t>
  </si>
  <si>
    <t>2. Всего за период с 01.08.2018 по 31.08.2018 выполнено работ (оказано услуг) на общую сумму: 31302,40 руб.</t>
  </si>
  <si>
    <t>(тридцать одна тысяча триста два рубля 40 копеек)</t>
  </si>
  <si>
    <t>за период с 01.09.2018 г. по 30.09.2018 г.</t>
  </si>
  <si>
    <t>Очистка канализационной сети внутренней</t>
  </si>
  <si>
    <t>1м</t>
  </si>
  <si>
    <t>Смена розеток</t>
  </si>
  <si>
    <t>Ремонт и регулировка доводчика (без стоимости доводчика)</t>
  </si>
  <si>
    <t>1шт.</t>
  </si>
  <si>
    <t>Смена радиаторов отопительных стальных  (кв 32)</t>
  </si>
  <si>
    <t>1 шт</t>
  </si>
  <si>
    <t xml:space="preserve">Смена сгонов у трубопроводов диаметром до 20 мм </t>
  </si>
  <si>
    <t>1 сгон</t>
  </si>
  <si>
    <t>*21</t>
  </si>
  <si>
    <t>2. Всего за период с 01.09.2018 по 30.09.2018 выполнено работ (оказано услуг) на общую сумму: 47546,76 руб.</t>
  </si>
  <si>
    <t>(сорок семь тысяч пятьсот сорок шесть рублей 76 копеек)</t>
  </si>
  <si>
    <t>*21-справочно</t>
  </si>
  <si>
    <t>за период с 01.10.2018 г. по 31.10.2018 г.</t>
  </si>
  <si>
    <t>Утепление трубопроводов минеральной ватой УРСА</t>
  </si>
  <si>
    <t>Внеплановый осмотр электросетей, армазуры и электрооборудования на лестничных клетках</t>
  </si>
  <si>
    <t>Установка хомута д=до 50 мм</t>
  </si>
  <si>
    <t>*17</t>
  </si>
  <si>
    <t>2. Всего за период с 01.10.2018 по 31.10.2018 выполнено работ (оказано услуг) на общую сумму: 34727,99 руб.</t>
  </si>
  <si>
    <t>(тридцать четыре тысячи семьсот двадцать семь рублей 99 копеек)</t>
  </si>
  <si>
    <t>*17-справочно</t>
  </si>
  <si>
    <t>за период с 01.11.2018 г. по 30.11.2018 г.</t>
  </si>
  <si>
    <t>Внеплановая проверка вентканалов</t>
  </si>
  <si>
    <t>Закрыли венткороба на чердаке</t>
  </si>
  <si>
    <t>Очистка вручную от снега и наледи люков каналиационных и водопроводных колодцев</t>
  </si>
  <si>
    <t>Внеплановый осмотр канализации в чердачных и подвальных помещениях</t>
  </si>
  <si>
    <t>Разборка вент. шахты</t>
  </si>
  <si>
    <t>Ремонт перил (2 под.)</t>
  </si>
  <si>
    <t>Ремонт поверхности кирпичных стен при глубине заделки в 1 кирпич</t>
  </si>
  <si>
    <t>Погрузка строительного мусора</t>
  </si>
  <si>
    <t>мЗ</t>
  </si>
  <si>
    <t>2. Всего за период с 01.11.2018 по 30.11.2018 выполнено работ (оказано услуг) на общую сумму: 33979,70 руб.</t>
  </si>
  <si>
    <t>(тридцать три тысячи девятьсот семьдесят девять рублей 70 копеек)</t>
  </si>
  <si>
    <t>за период с 01.12.2018 г. по 31.12.2018 г.</t>
  </si>
  <si>
    <t>2. Всего за период с 01.12.2018 по 31.12.2018 выполнено работ (оказано услуг) на общую сумму: 27370,68 руб.</t>
  </si>
  <si>
    <t>(двадцать семь тысяч триста семьдесят рублей 68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</si>
</sst>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33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opLeftCell="A55" workbookViewId="0">
      <selection activeCell="B90" sqref="B90: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137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170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43"/>
      <c r="C6" s="43"/>
      <c r="D6" s="43"/>
      <c r="E6" s="43"/>
      <c r="F6" s="43"/>
      <c r="G6" s="43"/>
      <c r="H6" s="43"/>
      <c r="I6" s="22">
        <v>43131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109</v>
      </c>
      <c r="C31" s="61" t="s">
        <v>90</v>
      </c>
      <c r="D31" s="60" t="s">
        <v>105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108</v>
      </c>
      <c r="C32" s="61" t="s">
        <v>90</v>
      </c>
      <c r="D32" s="60" t="s">
        <v>106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F43/7.5*G43</f>
        <v>143.53329600000001</v>
      </c>
    </row>
    <row r="44" spans="1:9" ht="15.75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F44/7.5*G44</f>
        <v>56.870666666666665</v>
      </c>
    </row>
    <row r="45" spans="1:9" ht="15.7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G58*0.28</f>
        <v>463.13120000000004</v>
      </c>
    </row>
    <row r="59" spans="1:9" ht="15.75" hidden="1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hidden="1" customHeight="1">
      <c r="A60" s="21">
        <v>17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>
        <v>18</v>
      </c>
      <c r="B75" s="60" t="s">
        <v>118</v>
      </c>
      <c r="C75" s="13"/>
      <c r="D75" s="11"/>
      <c r="E75" s="79"/>
      <c r="F75" s="10">
        <v>1</v>
      </c>
      <c r="G75" s="90">
        <v>7669.4</v>
      </c>
      <c r="H75" s="74">
        <f>G75*F75/1000</f>
        <v>7.6693999999999996</v>
      </c>
      <c r="I75" s="10">
        <f>G75</f>
        <v>7669.4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17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18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I16+I17+I18+I20+I21+I27+I28+I38+I39+I41+I42+I43+I44+I51+I55+I58+I77+I78</f>
        <v>41485.900544583346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>
        <v>19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179</v>
      </c>
      <c r="B82" s="39" t="s">
        <v>122</v>
      </c>
      <c r="C82" s="40" t="s">
        <v>111</v>
      </c>
      <c r="D82" s="36"/>
      <c r="E82" s="10"/>
      <c r="F82" s="10">
        <v>72</v>
      </c>
      <c r="G82" s="10">
        <v>55.55</v>
      </c>
      <c r="H82" s="10">
        <f>G82*F82/1000</f>
        <v>3.9996</v>
      </c>
      <c r="I82" s="10">
        <f>G82*36</f>
        <v>1999.8</v>
      </c>
    </row>
    <row r="83" spans="1:9" ht="15.75" customHeight="1">
      <c r="A83" s="21">
        <v>21</v>
      </c>
      <c r="B83" s="93" t="s">
        <v>173</v>
      </c>
      <c r="C83" s="21" t="s">
        <v>111</v>
      </c>
      <c r="D83" s="95"/>
      <c r="E83" s="15"/>
      <c r="F83" s="96">
        <v>1</v>
      </c>
      <c r="G83" s="10">
        <v>4297.78</v>
      </c>
      <c r="H83" s="74">
        <f t="shared" ref="H83" si="6">G83*F83/1000</f>
        <v>4.2977799999999995</v>
      </c>
      <c r="I83" s="94">
        <f>G83</f>
        <v>4297.78</v>
      </c>
    </row>
    <row r="84" spans="1:9" ht="15.75" customHeight="1">
      <c r="A84" s="21">
        <v>22</v>
      </c>
      <c r="B84" s="92" t="s">
        <v>141</v>
      </c>
      <c r="C84" s="42" t="s">
        <v>142</v>
      </c>
      <c r="D84" s="95"/>
      <c r="E84" s="15"/>
      <c r="F84" s="96"/>
      <c r="G84" s="27">
        <v>1645</v>
      </c>
      <c r="H84" s="74"/>
      <c r="I84" s="94">
        <f>G84*1.5</f>
        <v>2467.5</v>
      </c>
    </row>
    <row r="85" spans="1:9" ht="15.75" customHeight="1">
      <c r="A85" s="21"/>
      <c r="B85" s="34" t="s">
        <v>49</v>
      </c>
      <c r="C85" s="30"/>
      <c r="D85" s="37"/>
      <c r="E85" s="30">
        <v>1</v>
      </c>
      <c r="F85" s="30"/>
      <c r="G85" s="30"/>
      <c r="H85" s="30"/>
      <c r="I85" s="24">
        <f>I84++I83+I81</f>
        <v>6909.28</v>
      </c>
    </row>
    <row r="86" spans="1:9" ht="15.75" customHeight="1">
      <c r="A86" s="21"/>
      <c r="B86" s="36" t="s">
        <v>77</v>
      </c>
      <c r="C86" s="12"/>
      <c r="D86" s="12"/>
      <c r="E86" s="31"/>
      <c r="F86" s="31"/>
      <c r="G86" s="32"/>
      <c r="H86" s="32"/>
      <c r="I86" s="14">
        <v>0</v>
      </c>
    </row>
    <row r="87" spans="1:9" ht="15.75" customHeight="1">
      <c r="A87" s="38"/>
      <c r="B87" s="35" t="s">
        <v>163</v>
      </c>
      <c r="C87" s="26"/>
      <c r="D87" s="26"/>
      <c r="E87" s="26"/>
      <c r="F87" s="26"/>
      <c r="G87" s="26"/>
      <c r="H87" s="26"/>
      <c r="I87" s="33">
        <f>I79+I85</f>
        <v>48395.180544583345</v>
      </c>
    </row>
    <row r="88" spans="1:9" ht="15.75" customHeight="1">
      <c r="A88" s="125" t="s">
        <v>180</v>
      </c>
      <c r="B88" s="126"/>
      <c r="C88" s="126"/>
      <c r="D88" s="126"/>
      <c r="E88" s="126"/>
      <c r="F88" s="126"/>
      <c r="G88" s="126"/>
      <c r="H88" s="126"/>
      <c r="I88" s="126"/>
    </row>
    <row r="89" spans="1:9" ht="15.75">
      <c r="A89" s="121" t="s">
        <v>201</v>
      </c>
      <c r="B89" s="121"/>
      <c r="C89" s="121"/>
      <c r="D89" s="121"/>
      <c r="E89" s="121"/>
      <c r="F89" s="121"/>
      <c r="G89" s="121"/>
      <c r="H89" s="121"/>
      <c r="I89" s="121"/>
    </row>
    <row r="90" spans="1:9" ht="15.75">
      <c r="A90" s="48"/>
      <c r="B90" s="116" t="s">
        <v>202</v>
      </c>
      <c r="C90" s="116"/>
      <c r="D90" s="116"/>
      <c r="E90" s="116"/>
      <c r="F90" s="116"/>
      <c r="G90" s="116"/>
      <c r="H90" s="59"/>
      <c r="I90" s="2"/>
    </row>
    <row r="91" spans="1:9">
      <c r="A91" s="47"/>
      <c r="B91" s="112" t="s">
        <v>6</v>
      </c>
      <c r="C91" s="112"/>
      <c r="D91" s="112"/>
      <c r="E91" s="112"/>
      <c r="F91" s="112"/>
      <c r="G91" s="112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17" t="s">
        <v>7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7" t="s">
        <v>8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8" t="s">
        <v>59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8"/>
    </row>
    <row r="97" spans="1:9" ht="15.75">
      <c r="A97" s="119" t="s">
        <v>9</v>
      </c>
      <c r="B97" s="119"/>
      <c r="C97" s="119"/>
      <c r="D97" s="119"/>
      <c r="E97" s="119"/>
      <c r="F97" s="119"/>
      <c r="G97" s="119"/>
      <c r="H97" s="119"/>
      <c r="I97" s="119"/>
    </row>
    <row r="98" spans="1:9" ht="15.75">
      <c r="A98" s="3"/>
    </row>
    <row r="99" spans="1:9" ht="15.75">
      <c r="B99" s="44" t="s">
        <v>10</v>
      </c>
      <c r="C99" s="111" t="s">
        <v>136</v>
      </c>
      <c r="D99" s="111"/>
      <c r="E99" s="111"/>
      <c r="F99" s="57"/>
      <c r="I99" s="46"/>
    </row>
    <row r="100" spans="1:9">
      <c r="A100" s="47"/>
      <c r="C100" s="112" t="s">
        <v>11</v>
      </c>
      <c r="D100" s="112"/>
      <c r="E100" s="112"/>
      <c r="F100" s="16"/>
      <c r="I100" s="45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44" t="s">
        <v>13</v>
      </c>
      <c r="C102" s="113"/>
      <c r="D102" s="113"/>
      <c r="E102" s="113"/>
      <c r="F102" s="58"/>
      <c r="I102" s="46"/>
    </row>
    <row r="103" spans="1:9">
      <c r="A103" s="47"/>
      <c r="C103" s="114" t="s">
        <v>11</v>
      </c>
      <c r="D103" s="114"/>
      <c r="E103" s="114"/>
      <c r="F103" s="47"/>
      <c r="I103" s="45" t="s">
        <v>12</v>
      </c>
    </row>
    <row r="104" spans="1:9" ht="15.75">
      <c r="A104" s="3" t="s">
        <v>14</v>
      </c>
    </row>
    <row r="105" spans="1:9">
      <c r="A105" s="115" t="s">
        <v>15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45" customHeight="1">
      <c r="A106" s="107" t="s">
        <v>16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30" customHeight="1">
      <c r="A107" s="107" t="s">
        <v>17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30" customHeight="1">
      <c r="A108" s="107" t="s">
        <v>21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15" customHeight="1">
      <c r="A109" s="107" t="s">
        <v>20</v>
      </c>
      <c r="B109" s="107"/>
      <c r="C109" s="107"/>
      <c r="D109" s="107"/>
      <c r="E109" s="107"/>
      <c r="F109" s="107"/>
      <c r="G109" s="107"/>
      <c r="H109" s="107"/>
      <c r="I109" s="107"/>
    </row>
  </sheetData>
  <mergeCells count="29">
    <mergeCell ref="A14:I14"/>
    <mergeCell ref="A3:I3"/>
    <mergeCell ref="A4:I4"/>
    <mergeCell ref="A5:I5"/>
    <mergeCell ref="A8:I8"/>
    <mergeCell ref="A10:I10"/>
    <mergeCell ref="A95:I95"/>
    <mergeCell ref="A97:I97"/>
    <mergeCell ref="A15:I15"/>
    <mergeCell ref="A29:I29"/>
    <mergeCell ref="A89:I89"/>
    <mergeCell ref="A80:I80"/>
    <mergeCell ref="A88:I88"/>
    <mergeCell ref="A107:I107"/>
    <mergeCell ref="A108:I108"/>
    <mergeCell ref="A109:I109"/>
    <mergeCell ref="A45:I45"/>
    <mergeCell ref="A56:I56"/>
    <mergeCell ref="A76:I76"/>
    <mergeCell ref="C99:E99"/>
    <mergeCell ref="C100:E100"/>
    <mergeCell ref="C102:E102"/>
    <mergeCell ref="C103:E103"/>
    <mergeCell ref="A105:I105"/>
    <mergeCell ref="A106:I106"/>
    <mergeCell ref="B90:G90"/>
    <mergeCell ref="B91:G91"/>
    <mergeCell ref="A93:I93"/>
    <mergeCell ref="A94:I9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2"/>
  <sheetViews>
    <sheetView topLeftCell="A56" workbookViewId="0">
      <selection activeCell="B86" sqref="B86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2.855468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157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232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43404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4.25" customHeight="1">
      <c r="A34" s="21">
        <v>9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8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21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21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21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21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22.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23.2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0.75" customHeight="1">
      <c r="A52" s="21">
        <v>10</v>
      </c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G52*F52/2</f>
        <v>880.07475199999999</v>
      </c>
    </row>
    <row r="53" spans="1:9" ht="29.25" customHeight="1">
      <c r="A53" s="21">
        <v>11</v>
      </c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>G53*F53/2</f>
        <v>350.26679999999999</v>
      </c>
    </row>
    <row r="54" spans="1:9" ht="21.75" customHeight="1">
      <c r="A54" s="21">
        <v>12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>G54*F54/2</f>
        <v>60.421199999999999</v>
      </c>
    </row>
    <row r="55" spans="1:9" ht="21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customHeight="1">
      <c r="A60" s="21">
        <v>13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G60*4</f>
        <v>950.96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9.5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" customHeight="1">
      <c r="A75" s="21">
        <v>14</v>
      </c>
      <c r="B75" s="60" t="s">
        <v>118</v>
      </c>
      <c r="C75" s="13"/>
      <c r="D75" s="11"/>
      <c r="E75" s="79"/>
      <c r="F75" s="10">
        <v>1</v>
      </c>
      <c r="G75" s="10">
        <v>1046.8</v>
      </c>
      <c r="H75" s="74">
        <f>G75*F75/1000</f>
        <v>1.0468</v>
      </c>
      <c r="I75" s="10">
        <f>G75*1</f>
        <v>1046.8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15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16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I78+I77+I75+I60+I54+I53+I52+I34+I32+I31+I28+I27+I20+I18+I17+I16</f>
        <v>33061.882962600001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236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G81*36</f>
        <v>1999.8</v>
      </c>
    </row>
    <row r="82" spans="1:9" ht="15.75" customHeight="1">
      <c r="A82" s="21">
        <v>18</v>
      </c>
      <c r="B82" s="92" t="s">
        <v>219</v>
      </c>
      <c r="C82" s="42" t="s">
        <v>220</v>
      </c>
      <c r="D82" s="41"/>
      <c r="E82" s="27"/>
      <c r="F82" s="27">
        <v>5.5</v>
      </c>
      <c r="G82" s="27">
        <v>134.12</v>
      </c>
      <c r="H82" s="91">
        <f t="shared" ref="H82:H85" si="6">G82*F82/1000</f>
        <v>0.73766000000000009</v>
      </c>
      <c r="I82" s="10">
        <f>G82*7</f>
        <v>938.84</v>
      </c>
    </row>
    <row r="83" spans="1:9" ht="31.5" customHeight="1">
      <c r="A83" s="21">
        <v>19</v>
      </c>
      <c r="B83" s="92" t="s">
        <v>213</v>
      </c>
      <c r="C83" s="42" t="s">
        <v>214</v>
      </c>
      <c r="D83" s="41"/>
      <c r="E83" s="27"/>
      <c r="F83" s="27">
        <v>5</v>
      </c>
      <c r="G83" s="27">
        <v>24829.08</v>
      </c>
      <c r="H83" s="91">
        <f t="shared" si="6"/>
        <v>124.14540000000001</v>
      </c>
      <c r="I83" s="10">
        <f>G83*0.01</f>
        <v>248.29080000000002</v>
      </c>
    </row>
    <row r="84" spans="1:9" ht="13.5" customHeight="1">
      <c r="A84" s="21">
        <v>20</v>
      </c>
      <c r="B84" s="92" t="s">
        <v>233</v>
      </c>
      <c r="C84" s="42" t="s">
        <v>139</v>
      </c>
      <c r="D84" s="41"/>
      <c r="E84" s="27"/>
      <c r="F84" s="27">
        <v>12</v>
      </c>
      <c r="G84" s="27">
        <v>6312</v>
      </c>
      <c r="H84" s="91">
        <f t="shared" si="6"/>
        <v>75.744</v>
      </c>
      <c r="I84" s="10">
        <f>G84*0.009</f>
        <v>56.807999999999993</v>
      </c>
    </row>
    <row r="85" spans="1:9" ht="31.5" customHeight="1">
      <c r="A85" s="21">
        <v>21</v>
      </c>
      <c r="B85" s="92" t="s">
        <v>234</v>
      </c>
      <c r="C85" s="42" t="s">
        <v>37</v>
      </c>
      <c r="D85" s="41"/>
      <c r="E85" s="27"/>
      <c r="F85" s="27">
        <v>1</v>
      </c>
      <c r="G85" s="27">
        <v>3724.37</v>
      </c>
      <c r="H85" s="91">
        <f t="shared" si="6"/>
        <v>3.72437</v>
      </c>
      <c r="I85" s="10">
        <f>G85*0.02</f>
        <v>74.487399999999994</v>
      </c>
    </row>
    <row r="86" spans="1:9" ht="18" customHeight="1">
      <c r="A86" s="21">
        <v>22</v>
      </c>
      <c r="B86" s="70" t="s">
        <v>171</v>
      </c>
      <c r="C86" s="69" t="s">
        <v>172</v>
      </c>
      <c r="D86" s="70"/>
      <c r="E86" s="71"/>
      <c r="F86" s="72">
        <v>360</v>
      </c>
      <c r="G86" s="56">
        <v>1.2</v>
      </c>
      <c r="H86" s="73">
        <f>F86*G86/1000</f>
        <v>0.432</v>
      </c>
      <c r="I86" s="94">
        <f>G86*120</f>
        <v>144</v>
      </c>
    </row>
    <row r="87" spans="1:9" ht="18" customHeight="1">
      <c r="A87" s="21">
        <v>23</v>
      </c>
      <c r="B87" s="92" t="s">
        <v>235</v>
      </c>
      <c r="C87" s="42" t="s">
        <v>83</v>
      </c>
      <c r="D87" s="11"/>
      <c r="E87" s="79"/>
      <c r="F87" s="56"/>
      <c r="G87" s="27">
        <v>203.68</v>
      </c>
      <c r="H87" s="56"/>
      <c r="I87" s="94">
        <f>G87*1</f>
        <v>203.68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SUM(I82:I87)</f>
        <v>1666.1062000000002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50</v>
      </c>
      <c r="C90" s="26"/>
      <c r="D90" s="26"/>
      <c r="E90" s="26"/>
      <c r="F90" s="26"/>
      <c r="G90" s="26"/>
      <c r="H90" s="26"/>
      <c r="I90" s="33">
        <f>I79+I88</f>
        <v>34727.989162600003</v>
      </c>
    </row>
    <row r="91" spans="1:9" ht="15.75" customHeight="1">
      <c r="A91" s="125" t="s">
        <v>239</v>
      </c>
      <c r="B91" s="126"/>
      <c r="C91" s="126"/>
      <c r="D91" s="126"/>
      <c r="E91" s="126"/>
      <c r="F91" s="126"/>
      <c r="G91" s="126"/>
      <c r="H91" s="126"/>
      <c r="I91" s="126"/>
    </row>
    <row r="92" spans="1:9" ht="15.75">
      <c r="A92" s="121" t="s">
        <v>237</v>
      </c>
      <c r="B92" s="121"/>
      <c r="C92" s="121"/>
      <c r="D92" s="121"/>
      <c r="E92" s="121"/>
      <c r="F92" s="121"/>
      <c r="G92" s="121"/>
      <c r="H92" s="121"/>
      <c r="I92" s="121"/>
    </row>
    <row r="93" spans="1:9" ht="15.75">
      <c r="A93" s="48"/>
      <c r="B93" s="116" t="s">
        <v>238</v>
      </c>
      <c r="C93" s="116"/>
      <c r="D93" s="116"/>
      <c r="E93" s="116"/>
      <c r="F93" s="116"/>
      <c r="G93" s="116"/>
      <c r="H93" s="59"/>
      <c r="I93" s="2"/>
    </row>
    <row r="94" spans="1:9">
      <c r="A94" s="51"/>
      <c r="B94" s="112" t="s">
        <v>6</v>
      </c>
      <c r="C94" s="112"/>
      <c r="D94" s="112"/>
      <c r="E94" s="112"/>
      <c r="F94" s="112"/>
      <c r="G94" s="112"/>
      <c r="H94" s="16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>
      <c r="A96" s="117" t="s">
        <v>7</v>
      </c>
      <c r="B96" s="117"/>
      <c r="C96" s="117"/>
      <c r="D96" s="117"/>
      <c r="E96" s="117"/>
      <c r="F96" s="117"/>
      <c r="G96" s="117"/>
      <c r="H96" s="117"/>
      <c r="I96" s="117"/>
    </row>
    <row r="97" spans="1:9" ht="15.75">
      <c r="A97" s="117" t="s">
        <v>8</v>
      </c>
      <c r="B97" s="117"/>
      <c r="C97" s="117"/>
      <c r="D97" s="117"/>
      <c r="E97" s="117"/>
      <c r="F97" s="117"/>
      <c r="G97" s="117"/>
      <c r="H97" s="117"/>
      <c r="I97" s="117"/>
    </row>
    <row r="98" spans="1:9" ht="15.75">
      <c r="A98" s="118" t="s">
        <v>59</v>
      </c>
      <c r="B98" s="118"/>
      <c r="C98" s="118"/>
      <c r="D98" s="118"/>
      <c r="E98" s="118"/>
      <c r="F98" s="118"/>
      <c r="G98" s="118"/>
      <c r="H98" s="118"/>
      <c r="I98" s="118"/>
    </row>
    <row r="99" spans="1:9" ht="15.75">
      <c r="A99" s="8"/>
    </row>
    <row r="100" spans="1:9" ht="15.75">
      <c r="A100" s="119" t="s">
        <v>9</v>
      </c>
      <c r="B100" s="119"/>
      <c r="C100" s="119"/>
      <c r="D100" s="119"/>
      <c r="E100" s="119"/>
      <c r="F100" s="119"/>
      <c r="G100" s="119"/>
      <c r="H100" s="119"/>
      <c r="I100" s="119"/>
    </row>
    <row r="101" spans="1:9" ht="15.75">
      <c r="A101" s="3"/>
    </row>
    <row r="102" spans="1:9" ht="15.75">
      <c r="B102" s="52" t="s">
        <v>10</v>
      </c>
      <c r="C102" s="111" t="s">
        <v>136</v>
      </c>
      <c r="D102" s="111"/>
      <c r="E102" s="111"/>
      <c r="F102" s="57"/>
      <c r="I102" s="50"/>
    </row>
    <row r="103" spans="1:9">
      <c r="A103" s="51"/>
      <c r="C103" s="112" t="s">
        <v>11</v>
      </c>
      <c r="D103" s="112"/>
      <c r="E103" s="112"/>
      <c r="F103" s="16"/>
      <c r="I103" s="49" t="s">
        <v>12</v>
      </c>
    </row>
    <row r="104" spans="1:9" ht="15.75">
      <c r="A104" s="17"/>
      <c r="C104" s="9"/>
      <c r="D104" s="9"/>
      <c r="G104" s="9"/>
      <c r="H104" s="9"/>
    </row>
    <row r="105" spans="1:9" ht="15.75">
      <c r="B105" s="52" t="s">
        <v>13</v>
      </c>
      <c r="C105" s="113"/>
      <c r="D105" s="113"/>
      <c r="E105" s="113"/>
      <c r="F105" s="58"/>
      <c r="I105" s="50"/>
    </row>
    <row r="106" spans="1:9">
      <c r="A106" s="51"/>
      <c r="C106" s="114" t="s">
        <v>11</v>
      </c>
      <c r="D106" s="114"/>
      <c r="E106" s="114"/>
      <c r="F106" s="51"/>
      <c r="I106" s="49" t="s">
        <v>12</v>
      </c>
    </row>
    <row r="107" spans="1:9" ht="15.75">
      <c r="A107" s="3" t="s">
        <v>14</v>
      </c>
    </row>
    <row r="108" spans="1:9">
      <c r="A108" s="115" t="s">
        <v>15</v>
      </c>
      <c r="B108" s="115"/>
      <c r="C108" s="115"/>
      <c r="D108" s="115"/>
      <c r="E108" s="115"/>
      <c r="F108" s="115"/>
      <c r="G108" s="115"/>
      <c r="H108" s="115"/>
      <c r="I108" s="115"/>
    </row>
    <row r="109" spans="1:9" ht="45" customHeight="1">
      <c r="A109" s="107" t="s">
        <v>16</v>
      </c>
      <c r="B109" s="107"/>
      <c r="C109" s="107"/>
      <c r="D109" s="107"/>
      <c r="E109" s="107"/>
      <c r="F109" s="107"/>
      <c r="G109" s="107"/>
      <c r="H109" s="107"/>
      <c r="I109" s="107"/>
    </row>
    <row r="110" spans="1:9" ht="30" customHeight="1">
      <c r="A110" s="107" t="s">
        <v>17</v>
      </c>
      <c r="B110" s="107"/>
      <c r="C110" s="107"/>
      <c r="D110" s="107"/>
      <c r="E110" s="107"/>
      <c r="F110" s="107"/>
      <c r="G110" s="107"/>
      <c r="H110" s="107"/>
      <c r="I110" s="107"/>
    </row>
    <row r="111" spans="1:9" ht="30" customHeight="1">
      <c r="A111" s="107" t="s">
        <v>21</v>
      </c>
      <c r="B111" s="107"/>
      <c r="C111" s="107"/>
      <c r="D111" s="107"/>
      <c r="E111" s="107"/>
      <c r="F111" s="107"/>
      <c r="G111" s="107"/>
      <c r="H111" s="107"/>
      <c r="I111" s="107"/>
    </row>
    <row r="112" spans="1:9" ht="15" customHeight="1">
      <c r="A112" s="107" t="s">
        <v>20</v>
      </c>
      <c r="B112" s="107"/>
      <c r="C112" s="107"/>
      <c r="D112" s="107"/>
      <c r="E112" s="107"/>
      <c r="F112" s="107"/>
      <c r="G112" s="107"/>
      <c r="H112" s="107"/>
      <c r="I112" s="107"/>
    </row>
  </sheetData>
  <mergeCells count="29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9:I29"/>
    <mergeCell ref="A45:I45"/>
    <mergeCell ref="A56:I56"/>
    <mergeCell ref="A76:I76"/>
    <mergeCell ref="A92:I92"/>
    <mergeCell ref="B93:G93"/>
    <mergeCell ref="B94:G94"/>
    <mergeCell ref="A96:I96"/>
    <mergeCell ref="A97:I97"/>
    <mergeCell ref="A98:I98"/>
    <mergeCell ref="A80:I80"/>
    <mergeCell ref="A91:I9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8"/>
  <sheetViews>
    <sheetView topLeftCell="A44"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167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240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85"/>
      <c r="C6" s="85"/>
      <c r="D6" s="85"/>
      <c r="E6" s="85"/>
      <c r="F6" s="85"/>
      <c r="G6" s="85"/>
      <c r="H6" s="85"/>
      <c r="I6" s="22">
        <v>43434</v>
      </c>
    </row>
    <row r="7" spans="1:9" ht="15.75">
      <c r="B7" s="86"/>
      <c r="C7" s="86"/>
      <c r="D7" s="86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hidden="1" customHeight="1">
      <c r="A28" s="21">
        <v>7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hidden="1" customHeight="1">
      <c r="A31" s="21">
        <v>7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11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F43/7.5*G43</f>
        <v>143.53329600000001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F44/7.5*G44</f>
        <v>56.870666666666665</v>
      </c>
    </row>
    <row r="45" spans="1:9" ht="15.75" hidden="1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>
        <v>14</v>
      </c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F52/2*G52</f>
        <v>880.07475199999999</v>
      </c>
    </row>
    <row r="53" spans="1:9" ht="31.5" hidden="1" customHeight="1">
      <c r="A53" s="21">
        <v>15</v>
      </c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 t="shared" ref="I53:I54" si="5">F53/2*G53</f>
        <v>350.26679999999999</v>
      </c>
    </row>
    <row r="54" spans="1:9" ht="15.75" hidden="1" customHeight="1">
      <c r="A54" s="21">
        <v>16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 t="shared" si="5"/>
        <v>60.421199999999999</v>
      </c>
    </row>
    <row r="55" spans="1:9" ht="24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21.75" customHeight="1">
      <c r="A56" s="108" t="s">
        <v>148</v>
      </c>
      <c r="B56" s="109"/>
      <c r="C56" s="109"/>
      <c r="D56" s="109"/>
      <c r="E56" s="109"/>
      <c r="F56" s="109"/>
      <c r="G56" s="109"/>
      <c r="H56" s="109"/>
      <c r="I56" s="110"/>
    </row>
    <row r="57" spans="1:9" ht="17.2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19.5" hidden="1" customHeight="1">
      <c r="A58" s="21">
        <v>17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9.5" hidden="1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8.75" hidden="1" customHeight="1">
      <c r="A60" s="21">
        <v>10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G60*2</f>
        <v>475.48</v>
      </c>
    </row>
    <row r="61" spans="1:9" ht="20.2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6.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8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8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8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25.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8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15" hidden="1" customHeight="1">
      <c r="A68" s="21"/>
      <c r="B68" s="84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21.75" hidden="1" customHeight="1">
      <c r="A69" s="21">
        <v>18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f>G69*0.2</f>
        <v>107.24600000000001</v>
      </c>
    </row>
    <row r="70" spans="1:9" ht="16.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8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6.5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7.25" customHeight="1">
      <c r="A73" s="21">
        <v>13</v>
      </c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f>G73*0.12</f>
        <v>353.98199999999997</v>
      </c>
    </row>
    <row r="74" spans="1:9" ht="24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21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14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15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I78+I77+I73+I44+I43+I42+I41+I39+I38+I27+I21+I20+I18+I17+I16</f>
        <v>22805.766592583335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197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G81*1</f>
        <v>55.55</v>
      </c>
    </row>
    <row r="82" spans="1:9" ht="15.75" customHeight="1">
      <c r="A82" s="21">
        <v>17</v>
      </c>
      <c r="B82" s="70" t="s">
        <v>171</v>
      </c>
      <c r="C82" s="69" t="s">
        <v>172</v>
      </c>
      <c r="D82" s="70"/>
      <c r="E82" s="71"/>
      <c r="F82" s="72">
        <v>360</v>
      </c>
      <c r="G82" s="56">
        <v>1.2</v>
      </c>
      <c r="H82" s="73">
        <f>F82*G82/1000</f>
        <v>0.432</v>
      </c>
      <c r="I82" s="94">
        <f>G82*120</f>
        <v>144</v>
      </c>
    </row>
    <row r="83" spans="1:9" ht="15.75" customHeight="1">
      <c r="A83" s="21">
        <v>18</v>
      </c>
      <c r="B83" s="92" t="s">
        <v>241</v>
      </c>
      <c r="C83" s="42" t="s">
        <v>111</v>
      </c>
      <c r="D83" s="36"/>
      <c r="E83" s="10"/>
      <c r="F83" s="10">
        <v>2</v>
      </c>
      <c r="G83" s="27">
        <v>89.59</v>
      </c>
      <c r="H83" s="74">
        <f t="shared" ref="H83:H84" si="7">G83*F83/1000</f>
        <v>0.17918000000000001</v>
      </c>
      <c r="I83" s="10">
        <f>G83*2</f>
        <v>179.18</v>
      </c>
    </row>
    <row r="84" spans="1:9" ht="15.75" customHeight="1">
      <c r="A84" s="21">
        <v>19</v>
      </c>
      <c r="B84" s="103" t="s">
        <v>242</v>
      </c>
      <c r="C84" s="104" t="s">
        <v>95</v>
      </c>
      <c r="D84" s="41"/>
      <c r="E84" s="27"/>
      <c r="F84" s="27">
        <v>5.5</v>
      </c>
      <c r="G84" s="27">
        <v>3413.41</v>
      </c>
      <c r="H84" s="91">
        <f t="shared" si="7"/>
        <v>18.773754999999998</v>
      </c>
      <c r="I84" s="10">
        <f>G84*0.2</f>
        <v>682.68200000000002</v>
      </c>
    </row>
    <row r="85" spans="1:9" ht="30.75" customHeight="1">
      <c r="A85" s="21">
        <v>20</v>
      </c>
      <c r="B85" s="92" t="s">
        <v>243</v>
      </c>
      <c r="C85" s="42" t="s">
        <v>28</v>
      </c>
      <c r="D85" s="41"/>
      <c r="E85" s="27"/>
      <c r="F85" s="27">
        <v>1</v>
      </c>
      <c r="G85" s="27">
        <v>18798.34</v>
      </c>
      <c r="H85" s="91">
        <f>G85*F85/1000</f>
        <v>18.79834</v>
      </c>
      <c r="I85" s="10">
        <f>G85*3*0.599/1000</f>
        <v>33.780616979999998</v>
      </c>
    </row>
    <row r="86" spans="1:9" ht="29.25" customHeight="1">
      <c r="A86" s="21">
        <v>21</v>
      </c>
      <c r="B86" s="92" t="s">
        <v>213</v>
      </c>
      <c r="C86" s="42" t="s">
        <v>214</v>
      </c>
      <c r="D86" s="41"/>
      <c r="E86" s="27"/>
      <c r="F86" s="27">
        <f>1/100</f>
        <v>0.01</v>
      </c>
      <c r="G86" s="27">
        <v>24829.08</v>
      </c>
      <c r="H86" s="91">
        <f>G86*F86/1000</f>
        <v>0.24829080000000001</v>
      </c>
      <c r="I86" s="10">
        <f>G86*0.01</f>
        <v>248.29080000000002</v>
      </c>
    </row>
    <row r="87" spans="1:9" ht="29.25" customHeight="1">
      <c r="A87" s="21">
        <v>22</v>
      </c>
      <c r="B87" s="92" t="s">
        <v>244</v>
      </c>
      <c r="C87" s="42" t="s">
        <v>28</v>
      </c>
      <c r="D87" s="41"/>
      <c r="E87" s="27"/>
      <c r="F87" s="27"/>
      <c r="G87" s="27">
        <v>1655.27</v>
      </c>
      <c r="H87" s="91"/>
      <c r="I87" s="10">
        <f>G87*0.226</f>
        <v>374.09102000000001</v>
      </c>
    </row>
    <row r="88" spans="1:9" ht="15.75" customHeight="1">
      <c r="A88" s="21">
        <v>23</v>
      </c>
      <c r="B88" s="105" t="s">
        <v>245</v>
      </c>
      <c r="C88" s="104" t="s">
        <v>143</v>
      </c>
      <c r="D88" s="41"/>
      <c r="E88" s="27"/>
      <c r="F88" s="27"/>
      <c r="G88" s="27">
        <v>1397.92</v>
      </c>
      <c r="H88" s="91"/>
      <c r="I88" s="10">
        <f>G88*0.15</f>
        <v>209.68800000000002</v>
      </c>
    </row>
    <row r="89" spans="1:9" ht="15.75" customHeight="1">
      <c r="A89" s="21">
        <v>24</v>
      </c>
      <c r="B89" s="92" t="s">
        <v>246</v>
      </c>
      <c r="C89" s="42" t="s">
        <v>220</v>
      </c>
      <c r="D89" s="41"/>
      <c r="E89" s="27"/>
      <c r="F89" s="27"/>
      <c r="G89" s="27">
        <v>202.21</v>
      </c>
      <c r="H89" s="91"/>
      <c r="I89" s="10">
        <f>G89*3</f>
        <v>606.63</v>
      </c>
    </row>
    <row r="90" spans="1:9" ht="33.75" customHeight="1">
      <c r="A90" s="21">
        <v>25</v>
      </c>
      <c r="B90" s="103" t="s">
        <v>247</v>
      </c>
      <c r="C90" s="104" t="s">
        <v>95</v>
      </c>
      <c r="D90" s="41"/>
      <c r="E90" s="27"/>
      <c r="F90" s="27"/>
      <c r="G90" s="27">
        <v>42994.68</v>
      </c>
      <c r="H90" s="91"/>
      <c r="I90" s="10">
        <f>G90*0.15</f>
        <v>6449.2020000000002</v>
      </c>
    </row>
    <row r="91" spans="1:9" ht="15.75" customHeight="1">
      <c r="A91" s="21">
        <v>26</v>
      </c>
      <c r="B91" s="92" t="s">
        <v>80</v>
      </c>
      <c r="C91" s="42" t="s">
        <v>111</v>
      </c>
      <c r="D91" s="41"/>
      <c r="E91" s="27"/>
      <c r="F91" s="27"/>
      <c r="G91" s="27">
        <v>197.48</v>
      </c>
      <c r="H91" s="91"/>
      <c r="I91" s="10">
        <f>G91*3</f>
        <v>592.43999999999994</v>
      </c>
    </row>
    <row r="92" spans="1:9" ht="43.5" customHeight="1">
      <c r="A92" s="21">
        <v>27</v>
      </c>
      <c r="B92" s="92" t="s">
        <v>169</v>
      </c>
      <c r="C92" s="42" t="s">
        <v>143</v>
      </c>
      <c r="D92" s="41"/>
      <c r="E92" s="27"/>
      <c r="F92" s="27"/>
      <c r="G92" s="27">
        <v>10688.06</v>
      </c>
      <c r="H92" s="91"/>
      <c r="I92" s="10">
        <f>G92*0.15</f>
        <v>1603.2089999999998</v>
      </c>
    </row>
    <row r="93" spans="1:9" ht="15.75" customHeight="1">
      <c r="A93" s="21">
        <v>28</v>
      </c>
      <c r="B93" s="106" t="s">
        <v>248</v>
      </c>
      <c r="C93" s="42" t="s">
        <v>249</v>
      </c>
      <c r="D93" s="41"/>
      <c r="E93" s="27"/>
      <c r="F93" s="27"/>
      <c r="G93" s="27">
        <v>253.69</v>
      </c>
      <c r="H93" s="91"/>
      <c r="I93" s="10">
        <f>G93*0.2</f>
        <v>50.738</v>
      </c>
    </row>
    <row r="94" spans="1:9" ht="15.75" customHeight="1">
      <c r="A94" s="21"/>
      <c r="B94" s="34" t="s">
        <v>49</v>
      </c>
      <c r="C94" s="30"/>
      <c r="D94" s="37"/>
      <c r="E94" s="30">
        <v>1</v>
      </c>
      <c r="F94" s="30"/>
      <c r="G94" s="30"/>
      <c r="H94" s="30"/>
      <c r="I94" s="24">
        <f>SUM(I82:I93)</f>
        <v>11173.931436979999</v>
      </c>
    </row>
    <row r="95" spans="1:9" ht="15.75" customHeight="1">
      <c r="A95" s="21"/>
      <c r="B95" s="36" t="s">
        <v>77</v>
      </c>
      <c r="C95" s="12"/>
      <c r="D95" s="12"/>
      <c r="E95" s="31"/>
      <c r="F95" s="31"/>
      <c r="G95" s="32"/>
      <c r="H95" s="32"/>
      <c r="I95" s="14">
        <v>0</v>
      </c>
    </row>
    <row r="96" spans="1:9" ht="15.75" customHeight="1">
      <c r="A96" s="38"/>
      <c r="B96" s="35" t="s">
        <v>50</v>
      </c>
      <c r="C96" s="26"/>
      <c r="D96" s="26"/>
      <c r="E96" s="26"/>
      <c r="F96" s="26"/>
      <c r="G96" s="26"/>
      <c r="H96" s="26"/>
      <c r="I96" s="33">
        <f>I79+I94</f>
        <v>33979.698029563333</v>
      </c>
    </row>
    <row r="97" spans="1:9" ht="15.75" customHeight="1">
      <c r="A97" s="125" t="s">
        <v>198</v>
      </c>
      <c r="B97" s="126"/>
      <c r="C97" s="126"/>
      <c r="D97" s="126"/>
      <c r="E97" s="126"/>
      <c r="F97" s="126"/>
      <c r="G97" s="126"/>
      <c r="H97" s="126"/>
      <c r="I97" s="126"/>
    </row>
    <row r="98" spans="1:9" ht="15.75">
      <c r="A98" s="121" t="s">
        <v>250</v>
      </c>
      <c r="B98" s="121"/>
      <c r="C98" s="121"/>
      <c r="D98" s="121"/>
      <c r="E98" s="121"/>
      <c r="F98" s="121"/>
      <c r="G98" s="121"/>
      <c r="H98" s="121"/>
      <c r="I98" s="121"/>
    </row>
    <row r="99" spans="1:9" ht="15.75">
      <c r="A99" s="48"/>
      <c r="B99" s="116" t="s">
        <v>251</v>
      </c>
      <c r="C99" s="116"/>
      <c r="D99" s="116"/>
      <c r="E99" s="116"/>
      <c r="F99" s="116"/>
      <c r="G99" s="116"/>
      <c r="H99" s="59"/>
      <c r="I99" s="2"/>
    </row>
    <row r="100" spans="1:9">
      <c r="A100" s="89"/>
      <c r="B100" s="112" t="s">
        <v>6</v>
      </c>
      <c r="C100" s="112"/>
      <c r="D100" s="112"/>
      <c r="E100" s="112"/>
      <c r="F100" s="112"/>
      <c r="G100" s="112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117" t="s">
        <v>7</v>
      </c>
      <c r="B102" s="117"/>
      <c r="C102" s="117"/>
      <c r="D102" s="117"/>
      <c r="E102" s="117"/>
      <c r="F102" s="117"/>
      <c r="G102" s="117"/>
      <c r="H102" s="117"/>
      <c r="I102" s="117"/>
    </row>
    <row r="103" spans="1:9" ht="15.75">
      <c r="A103" s="117" t="s">
        <v>8</v>
      </c>
      <c r="B103" s="117"/>
      <c r="C103" s="117"/>
      <c r="D103" s="117"/>
      <c r="E103" s="117"/>
      <c r="F103" s="117"/>
      <c r="G103" s="117"/>
      <c r="H103" s="117"/>
      <c r="I103" s="117"/>
    </row>
    <row r="104" spans="1:9" ht="15.75">
      <c r="A104" s="118" t="s">
        <v>59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15.75">
      <c r="A105" s="8"/>
    </row>
    <row r="106" spans="1:9" ht="15.75">
      <c r="A106" s="119" t="s">
        <v>9</v>
      </c>
      <c r="B106" s="119"/>
      <c r="C106" s="119"/>
      <c r="D106" s="119"/>
      <c r="E106" s="119"/>
      <c r="F106" s="119"/>
      <c r="G106" s="119"/>
      <c r="H106" s="119"/>
      <c r="I106" s="119"/>
    </row>
    <row r="107" spans="1:9" ht="15.75">
      <c r="A107" s="3"/>
    </row>
    <row r="108" spans="1:9" ht="15.75">
      <c r="B108" s="86" t="s">
        <v>10</v>
      </c>
      <c r="C108" s="111" t="s">
        <v>136</v>
      </c>
      <c r="D108" s="111"/>
      <c r="E108" s="111"/>
      <c r="F108" s="57"/>
      <c r="I108" s="88"/>
    </row>
    <row r="109" spans="1:9">
      <c r="A109" s="89"/>
      <c r="C109" s="112" t="s">
        <v>11</v>
      </c>
      <c r="D109" s="112"/>
      <c r="E109" s="112"/>
      <c r="F109" s="16"/>
      <c r="I109" s="87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86" t="s">
        <v>13</v>
      </c>
      <c r="C111" s="113"/>
      <c r="D111" s="113"/>
      <c r="E111" s="113"/>
      <c r="F111" s="58"/>
      <c r="I111" s="88"/>
    </row>
    <row r="112" spans="1:9">
      <c r="A112" s="89"/>
      <c r="C112" s="114" t="s">
        <v>11</v>
      </c>
      <c r="D112" s="114"/>
      <c r="E112" s="114"/>
      <c r="F112" s="89"/>
      <c r="I112" s="87" t="s">
        <v>12</v>
      </c>
    </row>
    <row r="113" spans="1:9" ht="15.75">
      <c r="A113" s="3" t="s">
        <v>14</v>
      </c>
    </row>
    <row r="114" spans="1:9">
      <c r="A114" s="115" t="s">
        <v>15</v>
      </c>
      <c r="B114" s="115"/>
      <c r="C114" s="115"/>
      <c r="D114" s="115"/>
      <c r="E114" s="115"/>
      <c r="F114" s="115"/>
      <c r="G114" s="115"/>
      <c r="H114" s="115"/>
      <c r="I114" s="115"/>
    </row>
    <row r="115" spans="1:9" ht="45" customHeight="1">
      <c r="A115" s="107" t="s">
        <v>16</v>
      </c>
      <c r="B115" s="107"/>
      <c r="C115" s="107"/>
      <c r="D115" s="107"/>
      <c r="E115" s="107"/>
      <c r="F115" s="107"/>
      <c r="G115" s="107"/>
      <c r="H115" s="107"/>
      <c r="I115" s="107"/>
    </row>
    <row r="116" spans="1:9" ht="30" customHeight="1">
      <c r="A116" s="107" t="s">
        <v>17</v>
      </c>
      <c r="B116" s="107"/>
      <c r="C116" s="107"/>
      <c r="D116" s="107"/>
      <c r="E116" s="107"/>
      <c r="F116" s="107"/>
      <c r="G116" s="107"/>
      <c r="H116" s="107"/>
      <c r="I116" s="107"/>
    </row>
    <row r="117" spans="1:9" ht="30" customHeight="1">
      <c r="A117" s="107" t="s">
        <v>21</v>
      </c>
      <c r="B117" s="107"/>
      <c r="C117" s="107"/>
      <c r="D117" s="107"/>
      <c r="E117" s="107"/>
      <c r="F117" s="107"/>
      <c r="G117" s="107"/>
      <c r="H117" s="107"/>
      <c r="I117" s="107"/>
    </row>
    <row r="118" spans="1:9" ht="15" customHeight="1">
      <c r="A118" s="107" t="s">
        <v>20</v>
      </c>
      <c r="B118" s="107"/>
      <c r="C118" s="107"/>
      <c r="D118" s="107"/>
      <c r="E118" s="107"/>
      <c r="F118" s="107"/>
      <c r="G118" s="107"/>
      <c r="H118" s="107"/>
      <c r="I118" s="107"/>
    </row>
  </sheetData>
  <mergeCells count="29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9:I29"/>
    <mergeCell ref="A45:I45"/>
    <mergeCell ref="A56:I56"/>
    <mergeCell ref="A76:I76"/>
    <mergeCell ref="A80:I80"/>
    <mergeCell ref="A98:I98"/>
    <mergeCell ref="B99:G99"/>
    <mergeCell ref="B100:G100"/>
    <mergeCell ref="A102:I102"/>
    <mergeCell ref="A103:I103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0"/>
  <sheetViews>
    <sheetView tabSelected="1" topLeftCell="A76"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168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252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85"/>
      <c r="C6" s="85"/>
      <c r="D6" s="85"/>
      <c r="E6" s="85"/>
      <c r="F6" s="85"/>
      <c r="G6" s="85"/>
      <c r="H6" s="85"/>
      <c r="I6" s="22">
        <v>43465</v>
      </c>
    </row>
    <row r="7" spans="1:9" ht="15.75">
      <c r="B7" s="86"/>
      <c r="C7" s="86"/>
      <c r="D7" s="86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hidden="1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hidden="1" customHeight="1">
      <c r="A31" s="21">
        <v>7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6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7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8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9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10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F43/7.5*1.5*G43</f>
        <v>215.29994400000001</v>
      </c>
    </row>
    <row r="44" spans="1:9" ht="15.75" customHeight="1">
      <c r="A44" s="21">
        <v>11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F44/7.5*1.5*G44</f>
        <v>85.305999999999997</v>
      </c>
    </row>
    <row r="45" spans="1:9" ht="15.7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12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>
        <v>14</v>
      </c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F52/2*G52</f>
        <v>880.07475199999999</v>
      </c>
    </row>
    <row r="53" spans="1:9" ht="31.5" hidden="1" customHeight="1">
      <c r="A53" s="21">
        <v>15</v>
      </c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 t="shared" ref="I53:I54" si="5">F53/2*G53</f>
        <v>350.26679999999999</v>
      </c>
    </row>
    <row r="54" spans="1:9" ht="15.75" hidden="1" customHeight="1">
      <c r="A54" s="21">
        <v>16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 t="shared" si="5"/>
        <v>60.421199999999999</v>
      </c>
    </row>
    <row r="55" spans="1:9" ht="15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13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7.2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8" customHeight="1">
      <c r="A60" s="21">
        <v>14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G60*1</f>
        <v>237.74</v>
      </c>
    </row>
    <row r="61" spans="1:9" ht="24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21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8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21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9.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21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8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20.25" hidden="1" customHeight="1">
      <c r="A68" s="21"/>
      <c r="B68" s="84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23.25" hidden="1" customHeight="1">
      <c r="A69" s="21">
        <v>18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f>G69*0.2</f>
        <v>107.24600000000001</v>
      </c>
    </row>
    <row r="70" spans="1:9" ht="21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23.2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24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8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8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15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16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I78+I77+I58+I51+I44+I43+I42+I41+I39+I38+I27+I20+I18+I17+I16+I60</f>
        <v>25476.874165916674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236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G81*1</f>
        <v>55.55</v>
      </c>
    </row>
    <row r="82" spans="1:9" ht="17.25" customHeight="1">
      <c r="A82" s="21">
        <v>18</v>
      </c>
      <c r="B82" s="92" t="s">
        <v>141</v>
      </c>
      <c r="C82" s="42" t="s">
        <v>142</v>
      </c>
      <c r="D82" s="41"/>
      <c r="E82" s="27"/>
      <c r="F82" s="27">
        <v>12</v>
      </c>
      <c r="G82" s="27">
        <v>1645</v>
      </c>
      <c r="H82" s="91">
        <f t="shared" ref="H82" si="7">G82*F82/1000</f>
        <v>19.739999999999998</v>
      </c>
      <c r="I82" s="10">
        <f>G82*1</f>
        <v>1645</v>
      </c>
    </row>
    <row r="83" spans="1:9" ht="31.5" customHeight="1">
      <c r="A83" s="21">
        <v>19</v>
      </c>
      <c r="B83" s="39" t="s">
        <v>81</v>
      </c>
      <c r="C83" s="40" t="s">
        <v>37</v>
      </c>
      <c r="D83" s="41"/>
      <c r="E83" s="27"/>
      <c r="F83" s="27">
        <v>0.04</v>
      </c>
      <c r="G83" s="99">
        <v>3724.37</v>
      </c>
      <c r="H83" s="74">
        <f>G83*F83/1000</f>
        <v>0.14897479999999999</v>
      </c>
      <c r="I83" s="10">
        <f>G83*0.01</f>
        <v>37.243699999999997</v>
      </c>
    </row>
    <row r="84" spans="1:9" ht="31.5" customHeight="1">
      <c r="A84" s="21">
        <v>20</v>
      </c>
      <c r="B84" s="92" t="s">
        <v>243</v>
      </c>
      <c r="C84" s="42" t="s">
        <v>28</v>
      </c>
      <c r="D84" s="41"/>
      <c r="E84" s="27"/>
      <c r="F84" s="27">
        <v>1</v>
      </c>
      <c r="G84" s="27">
        <v>18798.34</v>
      </c>
      <c r="H84" s="91">
        <f>G84*F84/1000</f>
        <v>18.79834</v>
      </c>
      <c r="I84" s="10">
        <f>G84*6*0.599/1000</f>
        <v>67.561233959999996</v>
      </c>
    </row>
    <row r="85" spans="1:9" ht="16.5" customHeight="1">
      <c r="A85" s="21">
        <v>21</v>
      </c>
      <c r="B85" s="70" t="s">
        <v>171</v>
      </c>
      <c r="C85" s="69" t="s">
        <v>172</v>
      </c>
      <c r="D85" s="70"/>
      <c r="E85" s="71"/>
      <c r="F85" s="72">
        <v>360</v>
      </c>
      <c r="G85" s="56">
        <v>1.2</v>
      </c>
      <c r="H85" s="73">
        <f>F85*G85/1000</f>
        <v>0.432</v>
      </c>
      <c r="I85" s="94">
        <f>G85*120</f>
        <v>144</v>
      </c>
    </row>
    <row r="86" spans="1:9" ht="15.75" customHeight="1">
      <c r="A86" s="21"/>
      <c r="B86" s="34" t="s">
        <v>49</v>
      </c>
      <c r="C86" s="30"/>
      <c r="D86" s="37"/>
      <c r="E86" s="30">
        <v>1</v>
      </c>
      <c r="F86" s="30"/>
      <c r="G86" s="30"/>
      <c r="H86" s="30"/>
      <c r="I86" s="24">
        <f>SUM(I82:I85)</f>
        <v>1893.80493396</v>
      </c>
    </row>
    <row r="87" spans="1:9" ht="15.75" customHeight="1">
      <c r="A87" s="21"/>
      <c r="B87" s="36" t="s">
        <v>77</v>
      </c>
      <c r="C87" s="12"/>
      <c r="D87" s="12"/>
      <c r="E87" s="31"/>
      <c r="F87" s="31"/>
      <c r="G87" s="32"/>
      <c r="H87" s="32"/>
      <c r="I87" s="14">
        <v>0</v>
      </c>
    </row>
    <row r="88" spans="1:9" ht="15.75" customHeight="1">
      <c r="A88" s="38"/>
      <c r="B88" s="35" t="s">
        <v>50</v>
      </c>
      <c r="C88" s="26"/>
      <c r="D88" s="26"/>
      <c r="E88" s="26"/>
      <c r="F88" s="26"/>
      <c r="G88" s="26"/>
      <c r="H88" s="26"/>
      <c r="I88" s="33">
        <f>I79+I86</f>
        <v>27370.679099876674</v>
      </c>
    </row>
    <row r="89" spans="1:9" ht="15.75" customHeight="1">
      <c r="A89" s="125" t="s">
        <v>239</v>
      </c>
      <c r="B89" s="126"/>
      <c r="C89" s="126"/>
      <c r="D89" s="126"/>
      <c r="E89" s="126"/>
      <c r="F89" s="126"/>
      <c r="G89" s="126"/>
      <c r="H89" s="126"/>
      <c r="I89" s="126"/>
    </row>
    <row r="90" spans="1:9" ht="15.75">
      <c r="A90" s="121" t="s">
        <v>253</v>
      </c>
      <c r="B90" s="121"/>
      <c r="C90" s="121"/>
      <c r="D90" s="121"/>
      <c r="E90" s="121"/>
      <c r="F90" s="121"/>
      <c r="G90" s="121"/>
      <c r="H90" s="121"/>
      <c r="I90" s="121"/>
    </row>
    <row r="91" spans="1:9" ht="15.75">
      <c r="A91" s="48"/>
      <c r="B91" s="116" t="s">
        <v>254</v>
      </c>
      <c r="C91" s="116"/>
      <c r="D91" s="116"/>
      <c r="E91" s="116"/>
      <c r="F91" s="116"/>
      <c r="G91" s="116"/>
      <c r="H91" s="59"/>
      <c r="I91" s="2"/>
    </row>
    <row r="92" spans="1:9">
      <c r="A92" s="89"/>
      <c r="B92" s="112" t="s">
        <v>6</v>
      </c>
      <c r="C92" s="112"/>
      <c r="D92" s="112"/>
      <c r="E92" s="112"/>
      <c r="F92" s="112"/>
      <c r="G92" s="112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17" t="s">
        <v>7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7" t="s">
        <v>8</v>
      </c>
      <c r="B95" s="117"/>
      <c r="C95" s="117"/>
      <c r="D95" s="117"/>
      <c r="E95" s="117"/>
      <c r="F95" s="117"/>
      <c r="G95" s="117"/>
      <c r="H95" s="117"/>
      <c r="I95" s="117"/>
    </row>
    <row r="96" spans="1:9" ht="15.75">
      <c r="A96" s="118" t="s">
        <v>59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>
      <c r="A97" s="8"/>
    </row>
    <row r="98" spans="1:9" ht="15.75">
      <c r="A98" s="119" t="s">
        <v>9</v>
      </c>
      <c r="B98" s="119"/>
      <c r="C98" s="119"/>
      <c r="D98" s="119"/>
      <c r="E98" s="119"/>
      <c r="F98" s="119"/>
      <c r="G98" s="119"/>
      <c r="H98" s="119"/>
      <c r="I98" s="119"/>
    </row>
    <row r="99" spans="1:9" ht="15.75">
      <c r="A99" s="3"/>
    </row>
    <row r="100" spans="1:9" ht="15.75">
      <c r="B100" s="86" t="s">
        <v>10</v>
      </c>
      <c r="C100" s="111" t="s">
        <v>136</v>
      </c>
      <c r="D100" s="111"/>
      <c r="E100" s="111"/>
      <c r="F100" s="57"/>
      <c r="I100" s="88"/>
    </row>
    <row r="101" spans="1:9">
      <c r="A101" s="89"/>
      <c r="C101" s="112" t="s">
        <v>11</v>
      </c>
      <c r="D101" s="112"/>
      <c r="E101" s="112"/>
      <c r="F101" s="16"/>
      <c r="I101" s="87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86" t="s">
        <v>13</v>
      </c>
      <c r="C103" s="113"/>
      <c r="D103" s="113"/>
      <c r="E103" s="113"/>
      <c r="F103" s="58"/>
      <c r="I103" s="88"/>
    </row>
    <row r="104" spans="1:9">
      <c r="A104" s="89"/>
      <c r="C104" s="114" t="s">
        <v>11</v>
      </c>
      <c r="D104" s="114"/>
      <c r="E104" s="114"/>
      <c r="F104" s="89"/>
      <c r="I104" s="87" t="s">
        <v>12</v>
      </c>
    </row>
    <row r="105" spans="1:9" ht="15.75">
      <c r="A105" s="3" t="s">
        <v>14</v>
      </c>
    </row>
    <row r="106" spans="1:9">
      <c r="A106" s="115" t="s">
        <v>15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45" customHeight="1">
      <c r="A107" s="107" t="s">
        <v>16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30" customHeight="1">
      <c r="A108" s="107" t="s">
        <v>17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30" customHeight="1">
      <c r="A109" s="107" t="s">
        <v>21</v>
      </c>
      <c r="B109" s="107"/>
      <c r="C109" s="107"/>
      <c r="D109" s="107"/>
      <c r="E109" s="107"/>
      <c r="F109" s="107"/>
      <c r="G109" s="107"/>
      <c r="H109" s="107"/>
      <c r="I109" s="107"/>
    </row>
    <row r="110" spans="1:9" ht="15" customHeight="1">
      <c r="A110" s="107" t="s">
        <v>20</v>
      </c>
      <c r="B110" s="107"/>
      <c r="C110" s="107"/>
      <c r="D110" s="107"/>
      <c r="E110" s="107"/>
      <c r="F110" s="107"/>
      <c r="G110" s="107"/>
      <c r="H110" s="107"/>
      <c r="I110" s="107"/>
    </row>
  </sheetData>
  <mergeCells count="29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9:I29"/>
    <mergeCell ref="A45:I45"/>
    <mergeCell ref="A56:I56"/>
    <mergeCell ref="A76:I76"/>
    <mergeCell ref="A80:I80"/>
    <mergeCell ref="A90:I90"/>
    <mergeCell ref="B91:G91"/>
    <mergeCell ref="B92:G92"/>
    <mergeCell ref="A94:I94"/>
    <mergeCell ref="A95:I95"/>
    <mergeCell ref="A89:I8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7"/>
  <sheetViews>
    <sheetView topLeftCell="A56" workbookViewId="0">
      <selection activeCell="B88" sqref="B88:G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146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174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43159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109</v>
      </c>
      <c r="C31" s="61" t="s">
        <v>90</v>
      </c>
      <c r="D31" s="60" t="s">
        <v>105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108</v>
      </c>
      <c r="C32" s="61" t="s">
        <v>90</v>
      </c>
      <c r="D32" s="60" t="s">
        <v>106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11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F43/7.5*G43</f>
        <v>143.53329600000001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F44/7.5*G44</f>
        <v>56.870666666666665</v>
      </c>
    </row>
    <row r="45" spans="1:9" ht="15.7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13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14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G58*0.14</f>
        <v>231.56560000000002</v>
      </c>
    </row>
    <row r="59" spans="1:9" ht="15.75" hidden="1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hidden="1" customHeight="1">
      <c r="A60" s="21">
        <v>15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5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>
        <v>16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f>G69*0.2</f>
        <v>107.24600000000001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7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3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15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16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I16+I17+I18+I20+I27+I28+I38+I39+I41+I42+I43+I44+I51+I58+I77+I78</f>
        <v>36175.927120583336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>
        <v>17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181</v>
      </c>
      <c r="B82" s="39" t="s">
        <v>122</v>
      </c>
      <c r="C82" s="40" t="s">
        <v>111</v>
      </c>
      <c r="D82" s="36"/>
      <c r="E82" s="10"/>
      <c r="F82" s="10">
        <v>72</v>
      </c>
      <c r="G82" s="10">
        <v>55.55</v>
      </c>
      <c r="H82" s="10">
        <f>G82*F82/1000</f>
        <v>3.9996</v>
      </c>
      <c r="I82" s="10">
        <f>G82*36</f>
        <v>1999.8</v>
      </c>
    </row>
    <row r="83" spans="1:9" ht="15.75" customHeight="1">
      <c r="A83" s="21"/>
      <c r="B83" s="34" t="s">
        <v>49</v>
      </c>
      <c r="C83" s="30"/>
      <c r="D83" s="37"/>
      <c r="E83" s="30">
        <v>1</v>
      </c>
      <c r="F83" s="30"/>
      <c r="G83" s="30"/>
      <c r="H83" s="30"/>
      <c r="I83" s="24">
        <f>I81</f>
        <v>144</v>
      </c>
    </row>
    <row r="84" spans="1:9" ht="15.75" customHeight="1">
      <c r="A84" s="21"/>
      <c r="B84" s="36" t="s">
        <v>77</v>
      </c>
      <c r="C84" s="12"/>
      <c r="D84" s="12"/>
      <c r="E84" s="31"/>
      <c r="F84" s="31"/>
      <c r="G84" s="32"/>
      <c r="H84" s="32"/>
      <c r="I84" s="14">
        <v>0</v>
      </c>
    </row>
    <row r="85" spans="1:9" ht="15.75" customHeight="1">
      <c r="A85" s="38"/>
      <c r="B85" s="35" t="s">
        <v>163</v>
      </c>
      <c r="C85" s="26"/>
      <c r="D85" s="26"/>
      <c r="E85" s="26"/>
      <c r="F85" s="26"/>
      <c r="G85" s="26"/>
      <c r="H85" s="26"/>
      <c r="I85" s="33">
        <f>I79+I83</f>
        <v>36319.927120583336</v>
      </c>
    </row>
    <row r="86" spans="1:9" ht="15.75" customHeight="1">
      <c r="A86" s="125" t="s">
        <v>182</v>
      </c>
      <c r="B86" s="126"/>
      <c r="C86" s="126"/>
      <c r="D86" s="126"/>
      <c r="E86" s="126"/>
      <c r="F86" s="126"/>
      <c r="G86" s="126"/>
      <c r="H86" s="126"/>
      <c r="I86" s="126"/>
    </row>
    <row r="87" spans="1:9" ht="15.75">
      <c r="A87" s="121" t="s">
        <v>203</v>
      </c>
      <c r="B87" s="121"/>
      <c r="C87" s="121"/>
      <c r="D87" s="121"/>
      <c r="E87" s="121"/>
      <c r="F87" s="121"/>
      <c r="G87" s="121"/>
      <c r="H87" s="121"/>
      <c r="I87" s="121"/>
    </row>
    <row r="88" spans="1:9" ht="15.75">
      <c r="A88" s="48"/>
      <c r="B88" s="116" t="s">
        <v>204</v>
      </c>
      <c r="C88" s="116"/>
      <c r="D88" s="116"/>
      <c r="E88" s="116"/>
      <c r="F88" s="116"/>
      <c r="G88" s="116"/>
      <c r="H88" s="59"/>
      <c r="I88" s="2"/>
    </row>
    <row r="89" spans="1:9">
      <c r="A89" s="51"/>
      <c r="B89" s="112" t="s">
        <v>6</v>
      </c>
      <c r="C89" s="112"/>
      <c r="D89" s="112"/>
      <c r="E89" s="112"/>
      <c r="F89" s="112"/>
      <c r="G89" s="112"/>
      <c r="H89" s="16"/>
      <c r="I89" s="4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 ht="15.75">
      <c r="A91" s="117" t="s">
        <v>7</v>
      </c>
      <c r="B91" s="117"/>
      <c r="C91" s="117"/>
      <c r="D91" s="117"/>
      <c r="E91" s="117"/>
      <c r="F91" s="117"/>
      <c r="G91" s="117"/>
      <c r="H91" s="117"/>
      <c r="I91" s="117"/>
    </row>
    <row r="92" spans="1:9" ht="15.75">
      <c r="A92" s="117" t="s">
        <v>8</v>
      </c>
      <c r="B92" s="117"/>
      <c r="C92" s="117"/>
      <c r="D92" s="117"/>
      <c r="E92" s="117"/>
      <c r="F92" s="117"/>
      <c r="G92" s="117"/>
      <c r="H92" s="117"/>
      <c r="I92" s="117"/>
    </row>
    <row r="93" spans="1:9" ht="15.75">
      <c r="A93" s="118" t="s">
        <v>59</v>
      </c>
      <c r="B93" s="118"/>
      <c r="C93" s="118"/>
      <c r="D93" s="118"/>
      <c r="E93" s="118"/>
      <c r="F93" s="118"/>
      <c r="G93" s="118"/>
      <c r="H93" s="118"/>
      <c r="I93" s="118"/>
    </row>
    <row r="94" spans="1:9" ht="15.75">
      <c r="A94" s="8"/>
    </row>
    <row r="95" spans="1:9" ht="15.75">
      <c r="A95" s="119" t="s">
        <v>9</v>
      </c>
      <c r="B95" s="119"/>
      <c r="C95" s="119"/>
      <c r="D95" s="119"/>
      <c r="E95" s="119"/>
      <c r="F95" s="119"/>
      <c r="G95" s="119"/>
      <c r="H95" s="119"/>
      <c r="I95" s="119"/>
    </row>
    <row r="96" spans="1:9" ht="15.75">
      <c r="A96" s="3"/>
    </row>
    <row r="97" spans="1:9" ht="15.75">
      <c r="B97" s="52" t="s">
        <v>10</v>
      </c>
      <c r="C97" s="111" t="s">
        <v>136</v>
      </c>
      <c r="D97" s="111"/>
      <c r="E97" s="111"/>
      <c r="F97" s="57"/>
      <c r="I97" s="50"/>
    </row>
    <row r="98" spans="1:9">
      <c r="A98" s="51"/>
      <c r="C98" s="112" t="s">
        <v>11</v>
      </c>
      <c r="D98" s="112"/>
      <c r="E98" s="112"/>
      <c r="F98" s="16"/>
      <c r="I98" s="49" t="s">
        <v>12</v>
      </c>
    </row>
    <row r="99" spans="1:9" ht="15.75">
      <c r="A99" s="17"/>
      <c r="C99" s="9"/>
      <c r="D99" s="9"/>
      <c r="G99" s="9"/>
      <c r="H99" s="9"/>
    </row>
    <row r="100" spans="1:9" ht="15.75">
      <c r="B100" s="52" t="s">
        <v>13</v>
      </c>
      <c r="C100" s="113"/>
      <c r="D100" s="113"/>
      <c r="E100" s="113"/>
      <c r="F100" s="58"/>
      <c r="I100" s="50"/>
    </row>
    <row r="101" spans="1:9">
      <c r="A101" s="51"/>
      <c r="C101" s="114" t="s">
        <v>11</v>
      </c>
      <c r="D101" s="114"/>
      <c r="E101" s="114"/>
      <c r="F101" s="51"/>
      <c r="I101" s="49" t="s">
        <v>12</v>
      </c>
    </row>
    <row r="102" spans="1:9" ht="15.75">
      <c r="A102" s="3" t="s">
        <v>14</v>
      </c>
    </row>
    <row r="103" spans="1:9">
      <c r="A103" s="115" t="s">
        <v>15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ht="45" customHeight="1">
      <c r="A104" s="107" t="s">
        <v>16</v>
      </c>
      <c r="B104" s="107"/>
      <c r="C104" s="107"/>
      <c r="D104" s="107"/>
      <c r="E104" s="107"/>
      <c r="F104" s="107"/>
      <c r="G104" s="107"/>
      <c r="H104" s="107"/>
      <c r="I104" s="107"/>
    </row>
    <row r="105" spans="1:9" ht="30" customHeight="1">
      <c r="A105" s="107" t="s">
        <v>17</v>
      </c>
      <c r="B105" s="107"/>
      <c r="C105" s="107"/>
      <c r="D105" s="107"/>
      <c r="E105" s="107"/>
      <c r="F105" s="107"/>
      <c r="G105" s="107"/>
      <c r="H105" s="107"/>
      <c r="I105" s="107"/>
    </row>
    <row r="106" spans="1:9" ht="30" customHeight="1">
      <c r="A106" s="107" t="s">
        <v>21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15" customHeight="1">
      <c r="A107" s="107" t="s">
        <v>20</v>
      </c>
      <c r="B107" s="107"/>
      <c r="C107" s="107"/>
      <c r="D107" s="107"/>
      <c r="E107" s="107"/>
      <c r="F107" s="107"/>
      <c r="G107" s="107"/>
      <c r="H107" s="107"/>
      <c r="I107" s="107"/>
    </row>
  </sheetData>
  <mergeCells count="29">
    <mergeCell ref="A105:I105"/>
    <mergeCell ref="A106:I106"/>
    <mergeCell ref="A107:I107"/>
    <mergeCell ref="C97:E97"/>
    <mergeCell ref="C98:E98"/>
    <mergeCell ref="C100:E100"/>
    <mergeCell ref="C101:E101"/>
    <mergeCell ref="A103:I103"/>
    <mergeCell ref="A104:I104"/>
    <mergeCell ref="A95:I95"/>
    <mergeCell ref="A15:I15"/>
    <mergeCell ref="A29:I29"/>
    <mergeCell ref="A45:I45"/>
    <mergeCell ref="A56:I56"/>
    <mergeCell ref="A76:I76"/>
    <mergeCell ref="A87:I87"/>
    <mergeCell ref="B88:G88"/>
    <mergeCell ref="B89:G89"/>
    <mergeCell ref="A91:I91"/>
    <mergeCell ref="A92:I92"/>
    <mergeCell ref="A93:I93"/>
    <mergeCell ref="A86:I86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9"/>
  <sheetViews>
    <sheetView topLeftCell="A44" workbookViewId="0">
      <selection activeCell="I91" sqref="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147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175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43190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109</v>
      </c>
      <c r="C31" s="61" t="s">
        <v>90</v>
      </c>
      <c r="D31" s="60" t="s">
        <v>105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108</v>
      </c>
      <c r="C32" s="61" t="s">
        <v>90</v>
      </c>
      <c r="D32" s="60" t="s">
        <v>106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(F43/7.5*1.5)*G43</f>
        <v>215.29994400000001</v>
      </c>
    </row>
    <row r="44" spans="1:9" ht="15.75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(F44/7.5*1.5)*G44</f>
        <v>85.305999999999997</v>
      </c>
    </row>
    <row r="45" spans="1:9" ht="15.75" hidden="1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>
        <v>14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>F54/2*G54</f>
        <v>60.421199999999999</v>
      </c>
    </row>
    <row r="55" spans="1:9" ht="15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148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14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customHeight="1">
      <c r="A60" s="21">
        <v>14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15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16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I78+I77+I60+I44+I43+I42+I41+I39+I38+I28+I27+I21+I20+I18+I17+I16</f>
        <v>35425.516573916662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>
        <v>17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181</v>
      </c>
      <c r="B82" s="39" t="s">
        <v>122</v>
      </c>
      <c r="C82" s="40" t="s">
        <v>111</v>
      </c>
      <c r="D82" s="36"/>
      <c r="E82" s="10"/>
      <c r="F82" s="10">
        <v>72</v>
      </c>
      <c r="G82" s="10">
        <v>55.55</v>
      </c>
      <c r="H82" s="10">
        <f>G82*F82/1000</f>
        <v>3.9996</v>
      </c>
      <c r="I82" s="10">
        <f>G82*36</f>
        <v>1999.8</v>
      </c>
    </row>
    <row r="83" spans="1:9" ht="31.5" customHeight="1">
      <c r="A83" s="21">
        <v>19</v>
      </c>
      <c r="B83" s="39" t="s">
        <v>140</v>
      </c>
      <c r="C83" s="13" t="s">
        <v>29</v>
      </c>
      <c r="D83" s="41"/>
      <c r="E83" s="27"/>
      <c r="F83" s="27">
        <v>1</v>
      </c>
      <c r="G83" s="27">
        <v>613.44000000000005</v>
      </c>
      <c r="H83" s="91">
        <f t="shared" ref="H83:H84" si="6">G83*F83/1000</f>
        <v>0.6134400000000001</v>
      </c>
      <c r="I83" s="10">
        <f>G83</f>
        <v>613.44000000000005</v>
      </c>
    </row>
    <row r="84" spans="1:9" ht="15.75" customHeight="1">
      <c r="A84" s="21">
        <v>20</v>
      </c>
      <c r="B84" s="92" t="s">
        <v>176</v>
      </c>
      <c r="C84" s="42" t="s">
        <v>111</v>
      </c>
      <c r="D84" s="41"/>
      <c r="E84" s="27"/>
      <c r="F84" s="27">
        <v>1</v>
      </c>
      <c r="G84" s="27">
        <v>531.27</v>
      </c>
      <c r="H84" s="91">
        <f t="shared" si="6"/>
        <v>0.53127000000000002</v>
      </c>
      <c r="I84" s="10">
        <f>G84</f>
        <v>531.27</v>
      </c>
    </row>
    <row r="85" spans="1:9" ht="15.75" customHeight="1">
      <c r="A85" s="21"/>
      <c r="B85" s="34" t="s">
        <v>49</v>
      </c>
      <c r="C85" s="30"/>
      <c r="D85" s="37"/>
      <c r="E85" s="30">
        <v>1</v>
      </c>
      <c r="F85" s="30"/>
      <c r="G85" s="30"/>
      <c r="H85" s="30"/>
      <c r="I85" s="24">
        <f>I84+I83+I81</f>
        <v>1288.71</v>
      </c>
    </row>
    <row r="86" spans="1:9" ht="15.75" customHeight="1">
      <c r="A86" s="21"/>
      <c r="B86" s="36" t="s">
        <v>77</v>
      </c>
      <c r="C86" s="12"/>
      <c r="D86" s="12"/>
      <c r="E86" s="31"/>
      <c r="F86" s="31"/>
      <c r="G86" s="32"/>
      <c r="H86" s="32"/>
      <c r="I86" s="14">
        <v>0</v>
      </c>
    </row>
    <row r="87" spans="1:9" ht="15.75" customHeight="1">
      <c r="A87" s="38"/>
      <c r="B87" s="35" t="s">
        <v>163</v>
      </c>
      <c r="C87" s="26"/>
      <c r="D87" s="26"/>
      <c r="E87" s="26"/>
      <c r="F87" s="26"/>
      <c r="G87" s="26"/>
      <c r="H87" s="26"/>
      <c r="I87" s="33">
        <f>I79+I85</f>
        <v>36714.226573916661</v>
      </c>
    </row>
    <row r="88" spans="1:9" ht="15.75" customHeight="1">
      <c r="A88" s="125"/>
      <c r="B88" s="126"/>
      <c r="C88" s="126"/>
      <c r="D88" s="126"/>
      <c r="E88" s="126"/>
      <c r="F88" s="126"/>
      <c r="G88" s="126"/>
      <c r="H88" s="126"/>
      <c r="I88" s="126"/>
    </row>
    <row r="89" spans="1:9" ht="15.75">
      <c r="A89" s="121" t="s">
        <v>205</v>
      </c>
      <c r="B89" s="121"/>
      <c r="C89" s="121"/>
      <c r="D89" s="121"/>
      <c r="E89" s="121"/>
      <c r="F89" s="121"/>
      <c r="G89" s="121"/>
      <c r="H89" s="121"/>
      <c r="I89" s="121"/>
    </row>
    <row r="90" spans="1:9" ht="15.75">
      <c r="A90" s="48"/>
      <c r="B90" s="116" t="s">
        <v>206</v>
      </c>
      <c r="C90" s="116"/>
      <c r="D90" s="116"/>
      <c r="E90" s="116"/>
      <c r="F90" s="116"/>
      <c r="G90" s="116"/>
      <c r="H90" s="59"/>
      <c r="I90" s="2"/>
    </row>
    <row r="91" spans="1:9">
      <c r="A91" s="51"/>
      <c r="B91" s="112" t="s">
        <v>6</v>
      </c>
      <c r="C91" s="112"/>
      <c r="D91" s="112"/>
      <c r="E91" s="112"/>
      <c r="F91" s="112"/>
      <c r="G91" s="112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17" t="s">
        <v>7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7" t="s">
        <v>8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8" t="s">
        <v>59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8"/>
    </row>
    <row r="97" spans="1:9" ht="15.75">
      <c r="A97" s="119" t="s">
        <v>9</v>
      </c>
      <c r="B97" s="119"/>
      <c r="C97" s="119"/>
      <c r="D97" s="119"/>
      <c r="E97" s="119"/>
      <c r="F97" s="119"/>
      <c r="G97" s="119"/>
      <c r="H97" s="119"/>
      <c r="I97" s="119"/>
    </row>
    <row r="98" spans="1:9" ht="15.75">
      <c r="A98" s="3"/>
    </row>
    <row r="99" spans="1:9" ht="15.75">
      <c r="B99" s="52" t="s">
        <v>10</v>
      </c>
      <c r="C99" s="111" t="s">
        <v>136</v>
      </c>
      <c r="D99" s="111"/>
      <c r="E99" s="111"/>
      <c r="F99" s="57"/>
      <c r="I99" s="50"/>
    </row>
    <row r="100" spans="1:9">
      <c r="A100" s="51"/>
      <c r="C100" s="112" t="s">
        <v>11</v>
      </c>
      <c r="D100" s="112"/>
      <c r="E100" s="112"/>
      <c r="F100" s="16"/>
      <c r="I100" s="49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52" t="s">
        <v>13</v>
      </c>
      <c r="C102" s="113"/>
      <c r="D102" s="113"/>
      <c r="E102" s="113"/>
      <c r="F102" s="58"/>
      <c r="I102" s="50"/>
    </row>
    <row r="103" spans="1:9">
      <c r="A103" s="51"/>
      <c r="C103" s="114" t="s">
        <v>11</v>
      </c>
      <c r="D103" s="114"/>
      <c r="E103" s="114"/>
      <c r="F103" s="51"/>
      <c r="I103" s="49" t="s">
        <v>12</v>
      </c>
    </row>
    <row r="104" spans="1:9" ht="15.75">
      <c r="A104" s="3" t="s">
        <v>14</v>
      </c>
    </row>
    <row r="105" spans="1:9">
      <c r="A105" s="115" t="s">
        <v>15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45" customHeight="1">
      <c r="A106" s="107" t="s">
        <v>16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30" customHeight="1">
      <c r="A107" s="107" t="s">
        <v>17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30" customHeight="1">
      <c r="A108" s="107" t="s">
        <v>21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15" customHeight="1">
      <c r="A109" s="107" t="s">
        <v>20</v>
      </c>
      <c r="B109" s="107"/>
      <c r="C109" s="107"/>
      <c r="D109" s="107"/>
      <c r="E109" s="107"/>
      <c r="F109" s="107"/>
      <c r="G109" s="107"/>
      <c r="H109" s="107"/>
      <c r="I109" s="107"/>
    </row>
  </sheetData>
  <mergeCells count="29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A97:I97"/>
    <mergeCell ref="A15:I15"/>
    <mergeCell ref="A29:I29"/>
    <mergeCell ref="A45:I45"/>
    <mergeCell ref="A56:I56"/>
    <mergeCell ref="A76:I76"/>
    <mergeCell ref="A89:I89"/>
    <mergeCell ref="B90:G90"/>
    <mergeCell ref="B91:G91"/>
    <mergeCell ref="A93:I93"/>
    <mergeCell ref="A94:I94"/>
    <mergeCell ref="A95:I95"/>
    <mergeCell ref="A88:I88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0"/>
  <sheetViews>
    <sheetView topLeftCell="A76"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150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177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43220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hidden="1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109</v>
      </c>
      <c r="C31" s="61" t="s">
        <v>90</v>
      </c>
      <c r="D31" s="60" t="s">
        <v>105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108</v>
      </c>
      <c r="C32" s="61" t="s">
        <v>90</v>
      </c>
      <c r="D32" s="60" t="s">
        <v>106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11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F43/7.5*1.5*G43</f>
        <v>215.29994400000001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F44/7.5*1.5*G44</f>
        <v>85.305999999999997</v>
      </c>
    </row>
    <row r="45" spans="1:9" ht="20.2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28.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30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31.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24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9.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27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8.25" customHeight="1">
      <c r="A52" s="21">
        <v>13</v>
      </c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F52/2*G52</f>
        <v>880.07475199999999</v>
      </c>
    </row>
    <row r="53" spans="1:9" ht="33.75" customHeight="1">
      <c r="A53" s="21">
        <v>14</v>
      </c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 t="shared" ref="I53:I54" si="5">F53/2*G53</f>
        <v>350.26679999999999</v>
      </c>
    </row>
    <row r="54" spans="1:9" ht="22.5" customHeight="1">
      <c r="A54" s="21">
        <v>15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 t="shared" si="5"/>
        <v>60.421199999999999</v>
      </c>
    </row>
    <row r="55" spans="1:9" ht="21.75" hidden="1" customHeight="1">
      <c r="A55" s="21">
        <v>16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148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16</v>
      </c>
      <c r="B58" s="60" t="s">
        <v>112</v>
      </c>
      <c r="C58" s="61" t="s">
        <v>87</v>
      </c>
      <c r="D58" s="97" t="s">
        <v>178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G58*1.004</f>
        <v>1660.65616</v>
      </c>
    </row>
    <row r="59" spans="1:9" ht="15.75" hidden="1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hidden="1" customHeight="1">
      <c r="A60" s="21">
        <v>16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17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18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I78+I77+I58+I54+I53+I52+I44+I43+I42+I41+I39+I38+I28+I27+I20+I18+I17+I16</f>
        <v>38115.907661916666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>
        <v>19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179</v>
      </c>
      <c r="B82" s="39" t="s">
        <v>122</v>
      </c>
      <c r="C82" s="40" t="s">
        <v>111</v>
      </c>
      <c r="D82" s="36"/>
      <c r="E82" s="10"/>
      <c r="F82" s="10">
        <v>72</v>
      </c>
      <c r="G82" s="10">
        <v>55.55</v>
      </c>
      <c r="H82" s="10">
        <f>G82*F82/1000</f>
        <v>3.9996</v>
      </c>
      <c r="I82" s="10">
        <f>G82*36</f>
        <v>1999.8</v>
      </c>
    </row>
    <row r="83" spans="1:9" ht="34.5" hidden="1" customHeight="1">
      <c r="A83" s="21">
        <v>18</v>
      </c>
      <c r="B83" s="25" t="s">
        <v>112</v>
      </c>
      <c r="C83" s="29" t="s">
        <v>87</v>
      </c>
      <c r="D83" s="36"/>
      <c r="E83" s="10"/>
      <c r="F83" s="10"/>
      <c r="G83" s="27">
        <v>1654.04</v>
      </c>
      <c r="H83" s="10"/>
      <c r="I83" s="10">
        <f>G83*1.016</f>
        <v>1680.5046399999999</v>
      </c>
    </row>
    <row r="84" spans="1:9" ht="30.75" hidden="1" customHeight="1">
      <c r="A84" s="21">
        <v>19</v>
      </c>
      <c r="B84" s="25" t="s">
        <v>92</v>
      </c>
      <c r="C84" s="29" t="s">
        <v>37</v>
      </c>
      <c r="D84" s="36"/>
      <c r="E84" s="10"/>
      <c r="F84" s="10"/>
      <c r="G84" s="27">
        <v>2918.89</v>
      </c>
      <c r="H84" s="10"/>
      <c r="I84" s="10">
        <f>G84*0.01</f>
        <v>29.1889</v>
      </c>
    </row>
    <row r="85" spans="1:9" ht="15.75" hidden="1" customHeight="1">
      <c r="A85" s="21">
        <v>20</v>
      </c>
      <c r="B85" s="25" t="s">
        <v>38</v>
      </c>
      <c r="C85" s="29" t="s">
        <v>39</v>
      </c>
      <c r="D85" s="36"/>
      <c r="E85" s="10"/>
      <c r="F85" s="10"/>
      <c r="G85" s="27">
        <v>6042.12</v>
      </c>
      <c r="H85" s="10"/>
      <c r="I85" s="10">
        <f>G85*0.01</f>
        <v>60.421199999999999</v>
      </c>
    </row>
    <row r="86" spans="1:9" ht="15.75" customHeight="1">
      <c r="A86" s="21"/>
      <c r="B86" s="34" t="s">
        <v>49</v>
      </c>
      <c r="C86" s="30"/>
      <c r="D86" s="37"/>
      <c r="E86" s="30">
        <v>1</v>
      </c>
      <c r="F86" s="30"/>
      <c r="G86" s="30"/>
      <c r="H86" s="30"/>
      <c r="I86" s="24">
        <f>I81</f>
        <v>144</v>
      </c>
    </row>
    <row r="87" spans="1:9" ht="15.75" customHeight="1">
      <c r="A87" s="21"/>
      <c r="B87" s="36" t="s">
        <v>77</v>
      </c>
      <c r="C87" s="12"/>
      <c r="D87" s="12"/>
      <c r="E87" s="31"/>
      <c r="F87" s="31"/>
      <c r="G87" s="32"/>
      <c r="H87" s="32"/>
      <c r="I87" s="14">
        <v>0</v>
      </c>
    </row>
    <row r="88" spans="1:9" ht="15.75" customHeight="1">
      <c r="A88" s="38"/>
      <c r="B88" s="35" t="s">
        <v>163</v>
      </c>
      <c r="C88" s="26"/>
      <c r="D88" s="26"/>
      <c r="E88" s="26"/>
      <c r="F88" s="26"/>
      <c r="G88" s="26"/>
      <c r="H88" s="26"/>
      <c r="I88" s="33">
        <f>I79+I86</f>
        <v>38259.907661916666</v>
      </c>
    </row>
    <row r="89" spans="1:9" ht="15.75" customHeight="1">
      <c r="A89" s="125" t="s">
        <v>180</v>
      </c>
      <c r="B89" s="126"/>
      <c r="C89" s="126"/>
      <c r="D89" s="126"/>
      <c r="E89" s="126"/>
      <c r="F89" s="126"/>
      <c r="G89" s="126"/>
      <c r="H89" s="126"/>
      <c r="I89" s="126"/>
    </row>
    <row r="90" spans="1:9" ht="15.75">
      <c r="A90" s="121" t="s">
        <v>207</v>
      </c>
      <c r="B90" s="121"/>
      <c r="C90" s="121"/>
      <c r="D90" s="121"/>
      <c r="E90" s="121"/>
      <c r="F90" s="121"/>
      <c r="G90" s="121"/>
      <c r="H90" s="121"/>
      <c r="I90" s="121"/>
    </row>
    <row r="91" spans="1:9" ht="15.75">
      <c r="A91" s="48"/>
      <c r="B91" s="116" t="s">
        <v>208</v>
      </c>
      <c r="C91" s="116"/>
      <c r="D91" s="116"/>
      <c r="E91" s="116"/>
      <c r="F91" s="116"/>
      <c r="G91" s="116"/>
      <c r="H91" s="59"/>
      <c r="I91" s="2"/>
    </row>
    <row r="92" spans="1:9">
      <c r="A92" s="51"/>
      <c r="B92" s="112" t="s">
        <v>6</v>
      </c>
      <c r="C92" s="112"/>
      <c r="D92" s="112"/>
      <c r="E92" s="112"/>
      <c r="F92" s="112"/>
      <c r="G92" s="112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17" t="s">
        <v>7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7" t="s">
        <v>8</v>
      </c>
      <c r="B95" s="117"/>
      <c r="C95" s="117"/>
      <c r="D95" s="117"/>
      <c r="E95" s="117"/>
      <c r="F95" s="117"/>
      <c r="G95" s="117"/>
      <c r="H95" s="117"/>
      <c r="I95" s="117"/>
    </row>
    <row r="96" spans="1:9" ht="15.75">
      <c r="A96" s="118" t="s">
        <v>59</v>
      </c>
      <c r="B96" s="118"/>
      <c r="C96" s="118"/>
      <c r="D96" s="118"/>
      <c r="E96" s="118"/>
      <c r="F96" s="118"/>
      <c r="G96" s="118"/>
      <c r="H96" s="118"/>
      <c r="I96" s="118"/>
    </row>
    <row r="97" spans="1:9" ht="15.75">
      <c r="A97" s="8"/>
    </row>
    <row r="98" spans="1:9" ht="15.75">
      <c r="A98" s="119" t="s">
        <v>9</v>
      </c>
      <c r="B98" s="119"/>
      <c r="C98" s="119"/>
      <c r="D98" s="119"/>
      <c r="E98" s="119"/>
      <c r="F98" s="119"/>
      <c r="G98" s="119"/>
      <c r="H98" s="119"/>
      <c r="I98" s="119"/>
    </row>
    <row r="99" spans="1:9" ht="15.75">
      <c r="A99" s="3"/>
    </row>
    <row r="100" spans="1:9" ht="15.75">
      <c r="B100" s="52" t="s">
        <v>10</v>
      </c>
      <c r="C100" s="111" t="s">
        <v>136</v>
      </c>
      <c r="D100" s="111"/>
      <c r="E100" s="111"/>
      <c r="F100" s="57"/>
      <c r="I100" s="50"/>
    </row>
    <row r="101" spans="1:9">
      <c r="A101" s="51"/>
      <c r="C101" s="112" t="s">
        <v>11</v>
      </c>
      <c r="D101" s="112"/>
      <c r="E101" s="112"/>
      <c r="F101" s="16"/>
      <c r="I101" s="49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52" t="s">
        <v>13</v>
      </c>
      <c r="C103" s="113"/>
      <c r="D103" s="113"/>
      <c r="E103" s="113"/>
      <c r="F103" s="58"/>
      <c r="I103" s="50"/>
    </row>
    <row r="104" spans="1:9">
      <c r="A104" s="51"/>
      <c r="C104" s="114" t="s">
        <v>11</v>
      </c>
      <c r="D104" s="114"/>
      <c r="E104" s="114"/>
      <c r="F104" s="51"/>
      <c r="I104" s="49" t="s">
        <v>12</v>
      </c>
    </row>
    <row r="105" spans="1:9" ht="15.75">
      <c r="A105" s="3" t="s">
        <v>14</v>
      </c>
    </row>
    <row r="106" spans="1:9">
      <c r="A106" s="115" t="s">
        <v>15</v>
      </c>
      <c r="B106" s="115"/>
      <c r="C106" s="115"/>
      <c r="D106" s="115"/>
      <c r="E106" s="115"/>
      <c r="F106" s="115"/>
      <c r="G106" s="115"/>
      <c r="H106" s="115"/>
      <c r="I106" s="115"/>
    </row>
    <row r="107" spans="1:9" ht="45" customHeight="1">
      <c r="A107" s="107" t="s">
        <v>16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30" customHeight="1">
      <c r="A108" s="107" t="s">
        <v>17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30" customHeight="1">
      <c r="A109" s="107" t="s">
        <v>21</v>
      </c>
      <c r="B109" s="107"/>
      <c r="C109" s="107"/>
      <c r="D109" s="107"/>
      <c r="E109" s="107"/>
      <c r="F109" s="107"/>
      <c r="G109" s="107"/>
      <c r="H109" s="107"/>
      <c r="I109" s="107"/>
    </row>
    <row r="110" spans="1:9" ht="15" customHeight="1">
      <c r="A110" s="107" t="s">
        <v>20</v>
      </c>
      <c r="B110" s="107"/>
      <c r="C110" s="107"/>
      <c r="D110" s="107"/>
      <c r="E110" s="107"/>
      <c r="F110" s="107"/>
      <c r="G110" s="107"/>
      <c r="H110" s="107"/>
      <c r="I110" s="107"/>
    </row>
  </sheetData>
  <mergeCells count="29"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  <mergeCell ref="A98:I98"/>
    <mergeCell ref="A15:I15"/>
    <mergeCell ref="A29:I29"/>
    <mergeCell ref="A45:I45"/>
    <mergeCell ref="A56:I56"/>
    <mergeCell ref="A76:I76"/>
    <mergeCell ref="A90:I90"/>
    <mergeCell ref="B91:G91"/>
    <mergeCell ref="B92:G92"/>
    <mergeCell ref="A94:I94"/>
    <mergeCell ref="A95:I95"/>
    <mergeCell ref="A96:I96"/>
    <mergeCell ref="A89:I89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A83" sqref="A83:XFD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151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183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43251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f>F19*G19</f>
        <v>589.38839999999993</v>
      </c>
    </row>
    <row r="20" spans="1:9" ht="15.75" customHeight="1">
      <c r="A20" s="21">
        <v>5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6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f>F22*G22</f>
        <v>845.55878399999983</v>
      </c>
    </row>
    <row r="23" spans="1:9" ht="15.75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f t="shared" ref="I23:I26" si="1">F23*G23</f>
        <v>8.3507760000000015</v>
      </c>
    </row>
    <row r="24" spans="1:9" ht="15.75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f t="shared" si="1"/>
        <v>44.994960000000006</v>
      </c>
    </row>
    <row r="25" spans="1:9" ht="31.5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f t="shared" si="1"/>
        <v>29.109780000000001</v>
      </c>
    </row>
    <row r="26" spans="1:9" ht="15.75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f t="shared" si="1"/>
        <v>80.170560000000009</v>
      </c>
    </row>
    <row r="27" spans="1:9" ht="15.75" customHeight="1">
      <c r="A27" s="21">
        <v>12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13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14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2">SUM(F31*G31/1000)</f>
        <v>5.2049394540000007</v>
      </c>
      <c r="I31" s="10">
        <f>F31/6*G31</f>
        <v>867.4899089999999</v>
      </c>
    </row>
    <row r="32" spans="1:9" ht="31.5" customHeight="1">
      <c r="A32" s="21">
        <v>15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2"/>
        <v>4.0195823615999995</v>
      </c>
      <c r="I32" s="10">
        <f t="shared" ref="I32:I34" si="3">F32/6*G32</f>
        <v>669.93039359999989</v>
      </c>
    </row>
    <row r="33" spans="1:9" ht="15.75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2"/>
        <v>1.9392720999000002</v>
      </c>
      <c r="I33" s="10">
        <f>F33*G33</f>
        <v>1939.2720999000001</v>
      </c>
    </row>
    <row r="34" spans="1:9" ht="15.75" customHeight="1">
      <c r="A34" s="21">
        <v>17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2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2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4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4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4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4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4"/>
        <v>0.42652999999999996</v>
      </c>
      <c r="I44" s="10">
        <f>F44/6*G44</f>
        <v>71.088333333333324</v>
      </c>
    </row>
    <row r="45" spans="1:9" ht="15.7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customHeight="1">
      <c r="A46" s="21">
        <v>18</v>
      </c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5">SUM(F46*G46/1000)</f>
        <v>1.5888271549999999</v>
      </c>
      <c r="I46" s="10">
        <f t="shared" ref="I46:I49" si="6">F46/2*G46</f>
        <v>794.41357749999997</v>
      </c>
    </row>
    <row r="47" spans="1:9" ht="15.75" customHeight="1">
      <c r="A47" s="21">
        <v>19</v>
      </c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5"/>
        <v>5.9468160000000006E-2</v>
      </c>
      <c r="I47" s="10">
        <f t="shared" si="6"/>
        <v>29.734080000000002</v>
      </c>
    </row>
    <row r="48" spans="1:9" ht="15.75" customHeight="1">
      <c r="A48" s="21">
        <v>20</v>
      </c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5"/>
        <v>1.161363608</v>
      </c>
      <c r="I48" s="10">
        <f t="shared" si="6"/>
        <v>580.68180400000006</v>
      </c>
    </row>
    <row r="49" spans="1:9" ht="15.75" customHeight="1">
      <c r="A49" s="21">
        <v>21</v>
      </c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5"/>
        <v>1.6128822783999999</v>
      </c>
      <c r="I49" s="10">
        <f t="shared" si="6"/>
        <v>806.44113919999995</v>
      </c>
    </row>
    <row r="50" spans="1:9" ht="15.75" customHeight="1">
      <c r="A50" s="21">
        <v>22</v>
      </c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5"/>
        <v>0.10041360000000001</v>
      </c>
      <c r="I50" s="10">
        <f>F50/2*G50</f>
        <v>50.206800000000001</v>
      </c>
    </row>
    <row r="51" spans="1:9" ht="15.75" customHeight="1">
      <c r="A51" s="21">
        <v>23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5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5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5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5"/>
        <v>0.1208424</v>
      </c>
      <c r="I54" s="10">
        <v>0</v>
      </c>
    </row>
    <row r="55" spans="1:9" ht="15.75" customHeight="1">
      <c r="A55" s="21">
        <v>24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5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hidden="1" customHeight="1">
      <c r="A60" s="21">
        <v>17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7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7"/>
        <v>0.24453000000000003</v>
      </c>
      <c r="I61" s="10">
        <v>0</v>
      </c>
    </row>
    <row r="62" spans="1:9" ht="15.75" customHeight="1">
      <c r="A62" s="21">
        <v>25</v>
      </c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7"/>
        <v>19.3655981</v>
      </c>
      <c r="I62" s="10">
        <f>F62*G62</f>
        <v>19365.598099999999</v>
      </c>
    </row>
    <row r="63" spans="1:9" ht="15.75" customHeight="1">
      <c r="A63" s="21">
        <v>26</v>
      </c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7"/>
        <v>1.5080727900000002</v>
      </c>
      <c r="I63" s="10">
        <f t="shared" ref="I63:I66" si="8">F63*G63</f>
        <v>1508.0727900000002</v>
      </c>
    </row>
    <row r="64" spans="1:9" ht="15.75" customHeight="1">
      <c r="A64" s="21">
        <v>27</v>
      </c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7"/>
        <v>30.383586000000005</v>
      </c>
      <c r="I64" s="10">
        <f t="shared" si="8"/>
        <v>30383.586000000003</v>
      </c>
    </row>
    <row r="65" spans="1:9" ht="15.75" customHeight="1">
      <c r="A65" s="21">
        <v>28</v>
      </c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7"/>
        <v>0.38403000000000004</v>
      </c>
      <c r="I65" s="10">
        <f t="shared" si="8"/>
        <v>384.03000000000003</v>
      </c>
    </row>
    <row r="66" spans="1:9" ht="15.75" customHeight="1">
      <c r="A66" s="21">
        <v>29</v>
      </c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7"/>
        <v>0.35829</v>
      </c>
      <c r="I66" s="10">
        <f t="shared" si="8"/>
        <v>358.29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7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7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7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30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31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I16+I17+I18+I19+I20+I21+I22+I23+I24+I25+I26+I27+I28+I31+I32+I33+I34+I46+I47+I48+I49+I50+I51+I55+I62+I63+I64+I65+I66+I77+I78</f>
        <v>93529.742437199995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98">
        <v>32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185</v>
      </c>
      <c r="B82" s="39" t="s">
        <v>122</v>
      </c>
      <c r="C82" s="40" t="s">
        <v>111</v>
      </c>
      <c r="D82" s="36"/>
      <c r="E82" s="10"/>
      <c r="F82" s="10">
        <v>432</v>
      </c>
      <c r="G82" s="10">
        <v>55.55</v>
      </c>
      <c r="H82" s="10">
        <f>G82*F82/1000</f>
        <v>23.997599999999998</v>
      </c>
      <c r="I82" s="10">
        <f>G82*36</f>
        <v>1999.8</v>
      </c>
    </row>
    <row r="83" spans="1:9" ht="31.5" customHeight="1">
      <c r="A83" s="21">
        <v>33</v>
      </c>
      <c r="B83" s="39" t="s">
        <v>191</v>
      </c>
      <c r="C83" s="42" t="s">
        <v>111</v>
      </c>
      <c r="D83" s="36"/>
      <c r="E83" s="10"/>
      <c r="F83" s="10"/>
      <c r="G83" s="99">
        <v>419.84</v>
      </c>
      <c r="H83" s="10"/>
      <c r="I83" s="10">
        <f>G83*1</f>
        <v>419.84</v>
      </c>
    </row>
    <row r="84" spans="1:9" ht="15.75" customHeight="1">
      <c r="A84" s="21"/>
      <c r="B84" s="34" t="s">
        <v>49</v>
      </c>
      <c r="C84" s="30"/>
      <c r="D84" s="37"/>
      <c r="E84" s="30">
        <v>1</v>
      </c>
      <c r="F84" s="30"/>
      <c r="G84" s="30"/>
      <c r="H84" s="30"/>
      <c r="I84" s="24">
        <f>I83+I81</f>
        <v>563.83999999999992</v>
      </c>
    </row>
    <row r="85" spans="1:9" ht="15.75" customHeight="1">
      <c r="A85" s="21"/>
      <c r="B85" s="36" t="s">
        <v>77</v>
      </c>
      <c r="C85" s="12"/>
      <c r="D85" s="12"/>
      <c r="E85" s="31"/>
      <c r="F85" s="31"/>
      <c r="G85" s="32"/>
      <c r="H85" s="32"/>
      <c r="I85" s="14">
        <v>0</v>
      </c>
    </row>
    <row r="86" spans="1:9" ht="15.75" customHeight="1">
      <c r="A86" s="38"/>
      <c r="B86" s="35" t="s">
        <v>163</v>
      </c>
      <c r="C86" s="26"/>
      <c r="D86" s="26"/>
      <c r="E86" s="26"/>
      <c r="F86" s="26"/>
      <c r="G86" s="26"/>
      <c r="H86" s="26"/>
      <c r="I86" s="33">
        <f>I79+I84</f>
        <v>94093.582437199992</v>
      </c>
    </row>
    <row r="87" spans="1:9" ht="15.75" customHeight="1">
      <c r="A87" s="125" t="s">
        <v>184</v>
      </c>
      <c r="B87" s="126"/>
      <c r="C87" s="126"/>
      <c r="D87" s="126"/>
      <c r="E87" s="126"/>
      <c r="F87" s="126"/>
      <c r="G87" s="126"/>
      <c r="H87" s="126"/>
      <c r="I87" s="126"/>
    </row>
    <row r="88" spans="1:9" ht="15.75">
      <c r="A88" s="121" t="s">
        <v>192</v>
      </c>
      <c r="B88" s="121"/>
      <c r="C88" s="121"/>
      <c r="D88" s="121"/>
      <c r="E88" s="121"/>
      <c r="F88" s="121"/>
      <c r="G88" s="121"/>
      <c r="H88" s="121"/>
      <c r="I88" s="121"/>
    </row>
    <row r="89" spans="1:9" ht="15.75">
      <c r="A89" s="48"/>
      <c r="B89" s="116" t="s">
        <v>193</v>
      </c>
      <c r="C89" s="116"/>
      <c r="D89" s="116"/>
      <c r="E89" s="116"/>
      <c r="F89" s="116"/>
      <c r="G89" s="116"/>
      <c r="H89" s="59"/>
      <c r="I89" s="2"/>
    </row>
    <row r="90" spans="1:9">
      <c r="A90" s="51"/>
      <c r="B90" s="112" t="s">
        <v>6</v>
      </c>
      <c r="C90" s="112"/>
      <c r="D90" s="112"/>
      <c r="E90" s="112"/>
      <c r="F90" s="112"/>
      <c r="G90" s="112"/>
      <c r="H90" s="16"/>
      <c r="I90" s="4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 ht="15.75">
      <c r="A92" s="117" t="s">
        <v>7</v>
      </c>
      <c r="B92" s="117"/>
      <c r="C92" s="117"/>
      <c r="D92" s="117"/>
      <c r="E92" s="117"/>
      <c r="F92" s="117"/>
      <c r="G92" s="117"/>
      <c r="H92" s="117"/>
      <c r="I92" s="117"/>
    </row>
    <row r="93" spans="1:9" ht="15.75">
      <c r="A93" s="117" t="s">
        <v>8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8" t="s">
        <v>59</v>
      </c>
      <c r="B94" s="118"/>
      <c r="C94" s="118"/>
      <c r="D94" s="118"/>
      <c r="E94" s="118"/>
      <c r="F94" s="118"/>
      <c r="G94" s="118"/>
      <c r="H94" s="118"/>
      <c r="I94" s="118"/>
    </row>
    <row r="95" spans="1:9" ht="15.75">
      <c r="A95" s="8"/>
    </row>
    <row r="96" spans="1:9" ht="15.75">
      <c r="A96" s="119" t="s">
        <v>9</v>
      </c>
      <c r="B96" s="119"/>
      <c r="C96" s="119"/>
      <c r="D96" s="119"/>
      <c r="E96" s="119"/>
      <c r="F96" s="119"/>
      <c r="G96" s="119"/>
      <c r="H96" s="119"/>
      <c r="I96" s="119"/>
    </row>
    <row r="97" spans="1:9" ht="15.75">
      <c r="A97" s="3"/>
    </row>
    <row r="98" spans="1:9" ht="15.75">
      <c r="B98" s="52" t="s">
        <v>10</v>
      </c>
      <c r="C98" s="111" t="s">
        <v>136</v>
      </c>
      <c r="D98" s="111"/>
      <c r="E98" s="111"/>
      <c r="F98" s="57"/>
      <c r="I98" s="50"/>
    </row>
    <row r="99" spans="1:9">
      <c r="A99" s="51"/>
      <c r="C99" s="112" t="s">
        <v>11</v>
      </c>
      <c r="D99" s="112"/>
      <c r="E99" s="112"/>
      <c r="F99" s="16"/>
      <c r="I99" s="49" t="s">
        <v>12</v>
      </c>
    </row>
    <row r="100" spans="1:9" ht="15.75">
      <c r="A100" s="17"/>
      <c r="C100" s="9"/>
      <c r="D100" s="9"/>
      <c r="G100" s="9"/>
      <c r="H100" s="9"/>
    </row>
    <row r="101" spans="1:9" ht="15.75">
      <c r="B101" s="52" t="s">
        <v>13</v>
      </c>
      <c r="C101" s="113"/>
      <c r="D101" s="113"/>
      <c r="E101" s="113"/>
      <c r="F101" s="58"/>
      <c r="I101" s="50"/>
    </row>
    <row r="102" spans="1:9">
      <c r="A102" s="51"/>
      <c r="C102" s="114" t="s">
        <v>11</v>
      </c>
      <c r="D102" s="114"/>
      <c r="E102" s="114"/>
      <c r="F102" s="51"/>
      <c r="I102" s="49" t="s">
        <v>12</v>
      </c>
    </row>
    <row r="103" spans="1:9" ht="15.75">
      <c r="A103" s="3" t="s">
        <v>14</v>
      </c>
    </row>
    <row r="104" spans="1:9">
      <c r="A104" s="115" t="s">
        <v>15</v>
      </c>
      <c r="B104" s="115"/>
      <c r="C104" s="115"/>
      <c r="D104" s="115"/>
      <c r="E104" s="115"/>
      <c r="F104" s="115"/>
      <c r="G104" s="115"/>
      <c r="H104" s="115"/>
      <c r="I104" s="115"/>
    </row>
    <row r="105" spans="1:9" ht="45" customHeight="1">
      <c r="A105" s="107" t="s">
        <v>16</v>
      </c>
      <c r="B105" s="107"/>
      <c r="C105" s="107"/>
      <c r="D105" s="107"/>
      <c r="E105" s="107"/>
      <c r="F105" s="107"/>
      <c r="G105" s="107"/>
      <c r="H105" s="107"/>
      <c r="I105" s="107"/>
    </row>
    <row r="106" spans="1:9" ht="30" customHeight="1">
      <c r="A106" s="107" t="s">
        <v>17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30" customHeight="1">
      <c r="A107" s="107" t="s">
        <v>21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15" customHeight="1">
      <c r="A108" s="107" t="s">
        <v>20</v>
      </c>
      <c r="B108" s="107"/>
      <c r="C108" s="107"/>
      <c r="D108" s="107"/>
      <c r="E108" s="107"/>
      <c r="F108" s="107"/>
      <c r="G108" s="107"/>
      <c r="H108" s="107"/>
      <c r="I108" s="107"/>
    </row>
  </sheetData>
  <mergeCells count="29">
    <mergeCell ref="A106:I106"/>
    <mergeCell ref="A107:I107"/>
    <mergeCell ref="A108:I108"/>
    <mergeCell ref="C98:E98"/>
    <mergeCell ref="C99:E99"/>
    <mergeCell ref="C101:E101"/>
    <mergeCell ref="C102:E102"/>
    <mergeCell ref="A104:I104"/>
    <mergeCell ref="A105:I105"/>
    <mergeCell ref="A96:I96"/>
    <mergeCell ref="A15:I15"/>
    <mergeCell ref="A29:I29"/>
    <mergeCell ref="A45:I45"/>
    <mergeCell ref="A56:I56"/>
    <mergeCell ref="A76:I76"/>
    <mergeCell ref="A88:I88"/>
    <mergeCell ref="B89:G89"/>
    <mergeCell ref="B90:G90"/>
    <mergeCell ref="A92:I92"/>
    <mergeCell ref="A93:I93"/>
    <mergeCell ref="A94:I94"/>
    <mergeCell ref="A87:I87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7"/>
  <sheetViews>
    <sheetView topLeftCell="A76" workbookViewId="0">
      <selection activeCell="B82" sqref="B82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5.42578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85</v>
      </c>
      <c r="I1" s="18"/>
    </row>
    <row r="2" spans="1:9" ht="15.75">
      <c r="A2" s="20" t="s">
        <v>60</v>
      </c>
    </row>
    <row r="3" spans="1:9" ht="15.75">
      <c r="A3" s="128" t="s">
        <v>152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186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43281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158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9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148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customHeight="1">
      <c r="A60" s="21">
        <v>10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G60*4</f>
        <v>950.96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24.75" hidden="1" customHeight="1">
      <c r="A67" s="21">
        <v>11</v>
      </c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f>G67*F67</f>
        <v>160.85999999999999</v>
      </c>
    </row>
    <row r="68" spans="1:9" ht="22.5" hidden="1" customHeight="1">
      <c r="A68" s="21"/>
      <c r="B68" s="8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23.25" hidden="1" customHeight="1">
      <c r="A69" s="21">
        <v>11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f>G69*0.3</f>
        <v>160.869</v>
      </c>
    </row>
    <row r="70" spans="1:9" ht="30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27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24" hidden="1" customHeight="1">
      <c r="A72" s="21"/>
      <c r="B72" s="77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24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20.25" hidden="1" customHeight="1">
      <c r="A74" s="21"/>
      <c r="B74" s="83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8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12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13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I78+I77+I60+I34+I32+I31+I28+I27+I20+I18+I17+I16</f>
        <v>30724.320210600003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187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G81*36</f>
        <v>1999.8</v>
      </c>
    </row>
    <row r="82" spans="1:9" ht="15.75" customHeight="1">
      <c r="A82" s="21">
        <v>15</v>
      </c>
      <c r="B82" s="70" t="s">
        <v>171</v>
      </c>
      <c r="C82" s="69" t="s">
        <v>172</v>
      </c>
      <c r="D82" s="70"/>
      <c r="E82" s="71"/>
      <c r="F82" s="72">
        <v>360</v>
      </c>
      <c r="G82" s="56">
        <v>1.2</v>
      </c>
      <c r="H82" s="73">
        <f>F82*G82/1000</f>
        <v>0.432</v>
      </c>
      <c r="I82" s="94">
        <f>G82*120</f>
        <v>144</v>
      </c>
    </row>
    <row r="83" spans="1:9" ht="15.75" customHeight="1">
      <c r="A83" s="21"/>
      <c r="B83" s="34" t="s">
        <v>49</v>
      </c>
      <c r="C83" s="30"/>
      <c r="D83" s="37"/>
      <c r="E83" s="30">
        <v>1</v>
      </c>
      <c r="F83" s="30"/>
      <c r="G83" s="30"/>
      <c r="H83" s="30"/>
      <c r="I83" s="24">
        <f>I82</f>
        <v>144</v>
      </c>
    </row>
    <row r="84" spans="1:9" ht="15.75" customHeight="1">
      <c r="A84" s="21"/>
      <c r="B84" s="36" t="s">
        <v>77</v>
      </c>
      <c r="C84" s="12"/>
      <c r="D84" s="12"/>
      <c r="E84" s="31"/>
      <c r="F84" s="31"/>
      <c r="G84" s="32"/>
      <c r="H84" s="32"/>
      <c r="I84" s="14">
        <v>0</v>
      </c>
    </row>
    <row r="85" spans="1:9" ht="15.75" customHeight="1">
      <c r="A85" s="38"/>
      <c r="B85" s="35" t="s">
        <v>163</v>
      </c>
      <c r="C85" s="26"/>
      <c r="D85" s="26"/>
      <c r="E85" s="26"/>
      <c r="F85" s="26"/>
      <c r="G85" s="26"/>
      <c r="H85" s="26"/>
      <c r="I85" s="33">
        <f>I79+I83</f>
        <v>30868.320210600003</v>
      </c>
    </row>
    <row r="86" spans="1:9" ht="15.75" customHeight="1">
      <c r="A86" s="125" t="s">
        <v>188</v>
      </c>
      <c r="B86" s="126"/>
      <c r="C86" s="126"/>
      <c r="D86" s="126"/>
      <c r="E86" s="126"/>
      <c r="F86" s="126"/>
      <c r="G86" s="126"/>
      <c r="H86" s="126"/>
      <c r="I86" s="126"/>
    </row>
    <row r="87" spans="1:9" ht="15.75">
      <c r="A87" s="121" t="s">
        <v>189</v>
      </c>
      <c r="B87" s="121"/>
      <c r="C87" s="121"/>
      <c r="D87" s="121"/>
      <c r="E87" s="121"/>
      <c r="F87" s="121"/>
      <c r="G87" s="121"/>
      <c r="H87" s="121"/>
      <c r="I87" s="121"/>
    </row>
    <row r="88" spans="1:9" ht="15.75">
      <c r="A88" s="48"/>
      <c r="B88" s="116" t="s">
        <v>190</v>
      </c>
      <c r="C88" s="116"/>
      <c r="D88" s="116"/>
      <c r="E88" s="116"/>
      <c r="F88" s="116"/>
      <c r="G88" s="116"/>
      <c r="H88" s="59"/>
      <c r="I88" s="2"/>
    </row>
    <row r="89" spans="1:9">
      <c r="A89" s="51"/>
      <c r="B89" s="112" t="s">
        <v>6</v>
      </c>
      <c r="C89" s="112"/>
      <c r="D89" s="112"/>
      <c r="E89" s="112"/>
      <c r="F89" s="112"/>
      <c r="G89" s="112"/>
      <c r="H89" s="16"/>
      <c r="I89" s="4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 ht="15.75">
      <c r="A91" s="117" t="s">
        <v>7</v>
      </c>
      <c r="B91" s="117"/>
      <c r="C91" s="117"/>
      <c r="D91" s="117"/>
      <c r="E91" s="117"/>
      <c r="F91" s="117"/>
      <c r="G91" s="117"/>
      <c r="H91" s="117"/>
      <c r="I91" s="117"/>
    </row>
    <row r="92" spans="1:9" ht="15.75">
      <c r="A92" s="117" t="s">
        <v>8</v>
      </c>
      <c r="B92" s="117"/>
      <c r="C92" s="117"/>
      <c r="D92" s="117"/>
      <c r="E92" s="117"/>
      <c r="F92" s="117"/>
      <c r="G92" s="117"/>
      <c r="H92" s="117"/>
      <c r="I92" s="117"/>
    </row>
    <row r="93" spans="1:9" ht="15.75">
      <c r="A93" s="118" t="s">
        <v>59</v>
      </c>
      <c r="B93" s="118"/>
      <c r="C93" s="118"/>
      <c r="D93" s="118"/>
      <c r="E93" s="118"/>
      <c r="F93" s="118"/>
      <c r="G93" s="118"/>
      <c r="H93" s="118"/>
      <c r="I93" s="118"/>
    </row>
    <row r="94" spans="1:9" ht="15.75">
      <c r="A94" s="8"/>
    </row>
    <row r="95" spans="1:9" ht="15.75">
      <c r="A95" s="119" t="s">
        <v>9</v>
      </c>
      <c r="B95" s="119"/>
      <c r="C95" s="119"/>
      <c r="D95" s="119"/>
      <c r="E95" s="119"/>
      <c r="F95" s="119"/>
      <c r="G95" s="119"/>
      <c r="H95" s="119"/>
      <c r="I95" s="119"/>
    </row>
    <row r="96" spans="1:9" ht="15.75">
      <c r="A96" s="3"/>
    </row>
    <row r="97" spans="1:9" ht="15.75">
      <c r="B97" s="52" t="s">
        <v>10</v>
      </c>
      <c r="C97" s="111" t="s">
        <v>136</v>
      </c>
      <c r="D97" s="111"/>
      <c r="E97" s="111"/>
      <c r="F97" s="57"/>
      <c r="I97" s="50"/>
    </row>
    <row r="98" spans="1:9">
      <c r="A98" s="51"/>
      <c r="C98" s="112" t="s">
        <v>11</v>
      </c>
      <c r="D98" s="112"/>
      <c r="E98" s="112"/>
      <c r="F98" s="16"/>
      <c r="I98" s="49" t="s">
        <v>12</v>
      </c>
    </row>
    <row r="99" spans="1:9" ht="15.75">
      <c r="A99" s="17"/>
      <c r="C99" s="9"/>
      <c r="D99" s="9"/>
      <c r="G99" s="9"/>
      <c r="H99" s="9"/>
    </row>
    <row r="100" spans="1:9" ht="15.75">
      <c r="B100" s="52" t="s">
        <v>13</v>
      </c>
      <c r="C100" s="113"/>
      <c r="D100" s="113"/>
      <c r="E100" s="113"/>
      <c r="F100" s="58"/>
      <c r="I100" s="50"/>
    </row>
    <row r="101" spans="1:9">
      <c r="A101" s="51"/>
      <c r="C101" s="114" t="s">
        <v>11</v>
      </c>
      <c r="D101" s="114"/>
      <c r="E101" s="114"/>
      <c r="F101" s="51"/>
      <c r="I101" s="49" t="s">
        <v>12</v>
      </c>
    </row>
    <row r="102" spans="1:9" ht="15.75">
      <c r="A102" s="3" t="s">
        <v>14</v>
      </c>
    </row>
    <row r="103" spans="1:9">
      <c r="A103" s="115" t="s">
        <v>15</v>
      </c>
      <c r="B103" s="115"/>
      <c r="C103" s="115"/>
      <c r="D103" s="115"/>
      <c r="E103" s="115"/>
      <c r="F103" s="115"/>
      <c r="G103" s="115"/>
      <c r="H103" s="115"/>
      <c r="I103" s="115"/>
    </row>
    <row r="104" spans="1:9" ht="45" customHeight="1">
      <c r="A104" s="107" t="s">
        <v>16</v>
      </c>
      <c r="B104" s="107"/>
      <c r="C104" s="107"/>
      <c r="D104" s="107"/>
      <c r="E104" s="107"/>
      <c r="F104" s="107"/>
      <c r="G104" s="107"/>
      <c r="H104" s="107"/>
      <c r="I104" s="107"/>
    </row>
    <row r="105" spans="1:9" ht="30" customHeight="1">
      <c r="A105" s="107" t="s">
        <v>17</v>
      </c>
      <c r="B105" s="107"/>
      <c r="C105" s="107"/>
      <c r="D105" s="107"/>
      <c r="E105" s="107"/>
      <c r="F105" s="107"/>
      <c r="G105" s="107"/>
      <c r="H105" s="107"/>
      <c r="I105" s="107"/>
    </row>
    <row r="106" spans="1:9" ht="30" customHeight="1">
      <c r="A106" s="107" t="s">
        <v>21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15" customHeight="1">
      <c r="A107" s="107" t="s">
        <v>20</v>
      </c>
      <c r="B107" s="107"/>
      <c r="C107" s="107"/>
      <c r="D107" s="107"/>
      <c r="E107" s="107"/>
      <c r="F107" s="107"/>
      <c r="G107" s="107"/>
      <c r="H107" s="107"/>
      <c r="I107" s="107"/>
    </row>
  </sheetData>
  <mergeCells count="29">
    <mergeCell ref="A105:I105"/>
    <mergeCell ref="A106:I106"/>
    <mergeCell ref="A107:I107"/>
    <mergeCell ref="C97:E97"/>
    <mergeCell ref="C98:E98"/>
    <mergeCell ref="C100:E100"/>
    <mergeCell ref="C101:E101"/>
    <mergeCell ref="A103:I103"/>
    <mergeCell ref="A104:I104"/>
    <mergeCell ref="A95:I95"/>
    <mergeCell ref="A15:I15"/>
    <mergeCell ref="A29:I29"/>
    <mergeCell ref="A45:I45"/>
    <mergeCell ref="A56:I56"/>
    <mergeCell ref="A76:I76"/>
    <mergeCell ref="A87:I87"/>
    <mergeCell ref="B88:G88"/>
    <mergeCell ref="B89:G89"/>
    <mergeCell ref="A91:I91"/>
    <mergeCell ref="A92:I92"/>
    <mergeCell ref="A93:I93"/>
    <mergeCell ref="A86:I86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9"/>
  <sheetViews>
    <sheetView topLeftCell="A21" workbookViewId="0">
      <selection activeCell="B81" sqref="B81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154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195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43312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8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9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hidden="1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0.75" hidden="1" customHeight="1">
      <c r="A58" s="100">
        <v>16</v>
      </c>
      <c r="B58" s="70" t="s">
        <v>112</v>
      </c>
      <c r="C58" s="69" t="s">
        <v>87</v>
      </c>
      <c r="D58" s="7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9.5" customHeight="1">
      <c r="A59" s="21"/>
      <c r="B59" s="101" t="s">
        <v>43</v>
      </c>
      <c r="C59" s="13"/>
      <c r="D59" s="11"/>
      <c r="E59" s="79"/>
      <c r="F59" s="63"/>
      <c r="G59" s="10"/>
      <c r="H59" s="56"/>
      <c r="I59" s="10"/>
    </row>
    <row r="60" spans="1:9" ht="16.5" customHeight="1">
      <c r="A60" s="21">
        <v>11</v>
      </c>
      <c r="B60" s="102" t="s">
        <v>44</v>
      </c>
      <c r="C60" s="13"/>
      <c r="D60" s="11"/>
      <c r="E60" s="79"/>
      <c r="F60" s="63"/>
      <c r="G60" s="99">
        <v>237.74</v>
      </c>
      <c r="H60" s="56"/>
      <c r="I60" s="10">
        <f>G60</f>
        <v>237.74</v>
      </c>
    </row>
    <row r="61" spans="1:9" ht="25.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ref="H61:H73" si="5">SUM(F61*G61/1000)</f>
        <v>0.24453000000000003</v>
      </c>
      <c r="I61" s="10">
        <v>0</v>
      </c>
    </row>
    <row r="62" spans="1:9" ht="24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27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25.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24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27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24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2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8" customHeight="1">
      <c r="A69" s="21">
        <v>12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f>G69*0.1</f>
        <v>53.623000000000005</v>
      </c>
    </row>
    <row r="70" spans="1:9" ht="23.2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26.2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24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24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29.2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68.771774374000003</v>
      </c>
      <c r="I74" s="66"/>
    </row>
    <row r="75" spans="1:9" ht="24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153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13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14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I78+I77+I69+I60+I34+I32+I31+I28+I27+I21+I20+I18+I17+I16</f>
        <v>30088.0110346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98">
        <v>15</v>
      </c>
      <c r="B81" s="70" t="s">
        <v>171</v>
      </c>
      <c r="C81" s="69" t="s">
        <v>172</v>
      </c>
      <c r="D81" s="70"/>
      <c r="E81" s="71"/>
      <c r="F81" s="72">
        <v>360</v>
      </c>
      <c r="G81" s="56">
        <v>1.2</v>
      </c>
      <c r="H81" s="73">
        <f>F81*G81/1000</f>
        <v>0.432</v>
      </c>
      <c r="I81" s="94">
        <f>G81*120</f>
        <v>144</v>
      </c>
    </row>
    <row r="82" spans="1:9" ht="15.75" customHeight="1">
      <c r="A82" s="21" t="s">
        <v>197</v>
      </c>
      <c r="B82" s="39" t="s">
        <v>122</v>
      </c>
      <c r="C82" s="40" t="s">
        <v>111</v>
      </c>
      <c r="D82" s="36"/>
      <c r="E82" s="10"/>
      <c r="F82" s="10">
        <v>432</v>
      </c>
      <c r="G82" s="10">
        <v>55.55</v>
      </c>
      <c r="H82" s="10">
        <f>G82*F82/1000</f>
        <v>23.997599999999998</v>
      </c>
      <c r="I82" s="10">
        <f>G82*36</f>
        <v>1999.8</v>
      </c>
    </row>
    <row r="83" spans="1:9" ht="28.5" customHeight="1">
      <c r="A83" s="21">
        <v>17</v>
      </c>
      <c r="B83" s="92" t="s">
        <v>166</v>
      </c>
      <c r="C83" s="42" t="s">
        <v>143</v>
      </c>
      <c r="D83" s="36"/>
      <c r="E83" s="10"/>
      <c r="F83" s="10"/>
      <c r="G83" s="27">
        <v>6183.75</v>
      </c>
      <c r="H83" s="10"/>
      <c r="I83" s="10">
        <f>G83*1.54</f>
        <v>9522.9750000000004</v>
      </c>
    </row>
    <row r="84" spans="1:9" ht="15.75" customHeight="1">
      <c r="A84" s="21">
        <v>18</v>
      </c>
      <c r="B84" s="92" t="s">
        <v>141</v>
      </c>
      <c r="C84" s="42" t="s">
        <v>142</v>
      </c>
      <c r="D84" s="36"/>
      <c r="E84" s="10"/>
      <c r="F84" s="10"/>
      <c r="G84" s="27">
        <v>1645</v>
      </c>
      <c r="H84" s="10"/>
      <c r="I84" s="10">
        <f>G84*3</f>
        <v>4935</v>
      </c>
    </row>
    <row r="85" spans="1:9" ht="15.75" customHeight="1">
      <c r="A85" s="21"/>
      <c r="B85" s="34" t="s">
        <v>49</v>
      </c>
      <c r="C85" s="30"/>
      <c r="D85" s="37"/>
      <c r="E85" s="30">
        <v>1</v>
      </c>
      <c r="F85" s="30"/>
      <c r="G85" s="30"/>
      <c r="H85" s="30"/>
      <c r="I85" s="24">
        <f>SUM(I81+I83+I84)</f>
        <v>14601.975</v>
      </c>
    </row>
    <row r="86" spans="1:9" ht="15.75" customHeight="1">
      <c r="A86" s="21"/>
      <c r="B86" s="36" t="s">
        <v>77</v>
      </c>
      <c r="C86" s="12"/>
      <c r="D86" s="12"/>
      <c r="E86" s="31"/>
      <c r="F86" s="31"/>
      <c r="G86" s="32"/>
      <c r="H86" s="32"/>
      <c r="I86" s="14">
        <v>0</v>
      </c>
    </row>
    <row r="87" spans="1:9" ht="15.75" customHeight="1">
      <c r="A87" s="38"/>
      <c r="B87" s="35" t="s">
        <v>163</v>
      </c>
      <c r="C87" s="26"/>
      <c r="D87" s="26"/>
      <c r="E87" s="26"/>
      <c r="F87" s="26"/>
      <c r="G87" s="26"/>
      <c r="H87" s="26"/>
      <c r="I87" s="33">
        <f>I79+I85</f>
        <v>44689.986034599999</v>
      </c>
    </row>
    <row r="88" spans="1:9" ht="15.75" customHeight="1">
      <c r="A88" s="125" t="s">
        <v>198</v>
      </c>
      <c r="B88" s="126"/>
      <c r="C88" s="126"/>
      <c r="D88" s="126"/>
      <c r="E88" s="126"/>
      <c r="F88" s="126"/>
      <c r="G88" s="126"/>
      <c r="H88" s="126"/>
      <c r="I88" s="126"/>
    </row>
    <row r="89" spans="1:9" ht="15.75">
      <c r="A89" s="121" t="s">
        <v>199</v>
      </c>
      <c r="B89" s="121"/>
      <c r="C89" s="121"/>
      <c r="D89" s="121"/>
      <c r="E89" s="121"/>
      <c r="F89" s="121"/>
      <c r="G89" s="121"/>
      <c r="H89" s="121"/>
      <c r="I89" s="121"/>
    </row>
    <row r="90" spans="1:9" ht="15.75">
      <c r="A90" s="48"/>
      <c r="B90" s="116" t="s">
        <v>200</v>
      </c>
      <c r="C90" s="116"/>
      <c r="D90" s="116"/>
      <c r="E90" s="116"/>
      <c r="F90" s="116"/>
      <c r="G90" s="116"/>
      <c r="H90" s="59"/>
      <c r="I90" s="2"/>
    </row>
    <row r="91" spans="1:9">
      <c r="A91" s="51"/>
      <c r="B91" s="112" t="s">
        <v>6</v>
      </c>
      <c r="C91" s="112"/>
      <c r="D91" s="112"/>
      <c r="E91" s="112"/>
      <c r="F91" s="112"/>
      <c r="G91" s="112"/>
      <c r="H91" s="16"/>
      <c r="I91" s="4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 ht="15.75">
      <c r="A93" s="117" t="s">
        <v>7</v>
      </c>
      <c r="B93" s="117"/>
      <c r="C93" s="117"/>
      <c r="D93" s="117"/>
      <c r="E93" s="117"/>
      <c r="F93" s="117"/>
      <c r="G93" s="117"/>
      <c r="H93" s="117"/>
      <c r="I93" s="117"/>
    </row>
    <row r="94" spans="1:9" ht="15.75">
      <c r="A94" s="117" t="s">
        <v>8</v>
      </c>
      <c r="B94" s="117"/>
      <c r="C94" s="117"/>
      <c r="D94" s="117"/>
      <c r="E94" s="117"/>
      <c r="F94" s="117"/>
      <c r="G94" s="117"/>
      <c r="H94" s="117"/>
      <c r="I94" s="117"/>
    </row>
    <row r="95" spans="1:9" ht="15.75">
      <c r="A95" s="118" t="s">
        <v>59</v>
      </c>
      <c r="B95" s="118"/>
      <c r="C95" s="118"/>
      <c r="D95" s="118"/>
      <c r="E95" s="118"/>
      <c r="F95" s="118"/>
      <c r="G95" s="118"/>
      <c r="H95" s="118"/>
      <c r="I95" s="118"/>
    </row>
    <row r="96" spans="1:9" ht="15.75">
      <c r="A96" s="8"/>
    </row>
    <row r="97" spans="1:9" ht="15.75">
      <c r="A97" s="119" t="s">
        <v>9</v>
      </c>
      <c r="B97" s="119"/>
      <c r="C97" s="119"/>
      <c r="D97" s="119"/>
      <c r="E97" s="119"/>
      <c r="F97" s="119"/>
      <c r="G97" s="119"/>
      <c r="H97" s="119"/>
      <c r="I97" s="119"/>
    </row>
    <row r="98" spans="1:9" ht="15.75">
      <c r="A98" s="3"/>
    </row>
    <row r="99" spans="1:9" ht="15.75">
      <c r="B99" s="52" t="s">
        <v>10</v>
      </c>
      <c r="C99" s="111" t="s">
        <v>136</v>
      </c>
      <c r="D99" s="111"/>
      <c r="E99" s="111"/>
      <c r="F99" s="57"/>
      <c r="I99" s="50"/>
    </row>
    <row r="100" spans="1:9">
      <c r="A100" s="51"/>
      <c r="C100" s="112" t="s">
        <v>11</v>
      </c>
      <c r="D100" s="112"/>
      <c r="E100" s="112"/>
      <c r="F100" s="16"/>
      <c r="I100" s="49" t="s">
        <v>12</v>
      </c>
    </row>
    <row r="101" spans="1:9" ht="15.75">
      <c r="A101" s="17"/>
      <c r="C101" s="9"/>
      <c r="D101" s="9"/>
      <c r="G101" s="9"/>
      <c r="H101" s="9"/>
    </row>
    <row r="102" spans="1:9" ht="15.75">
      <c r="B102" s="52" t="s">
        <v>13</v>
      </c>
      <c r="C102" s="113"/>
      <c r="D102" s="113"/>
      <c r="E102" s="113"/>
      <c r="F102" s="58"/>
      <c r="I102" s="50"/>
    </row>
    <row r="103" spans="1:9">
      <c r="A103" s="51"/>
      <c r="C103" s="114" t="s">
        <v>11</v>
      </c>
      <c r="D103" s="114"/>
      <c r="E103" s="114"/>
      <c r="F103" s="51"/>
      <c r="I103" s="49" t="s">
        <v>12</v>
      </c>
    </row>
    <row r="104" spans="1:9" ht="15.75">
      <c r="A104" s="3" t="s">
        <v>14</v>
      </c>
    </row>
    <row r="105" spans="1:9">
      <c r="A105" s="115" t="s">
        <v>15</v>
      </c>
      <c r="B105" s="115"/>
      <c r="C105" s="115"/>
      <c r="D105" s="115"/>
      <c r="E105" s="115"/>
      <c r="F105" s="115"/>
      <c r="G105" s="115"/>
      <c r="H105" s="115"/>
      <c r="I105" s="115"/>
    </row>
    <row r="106" spans="1:9" ht="45" customHeight="1">
      <c r="A106" s="107" t="s">
        <v>16</v>
      </c>
      <c r="B106" s="107"/>
      <c r="C106" s="107"/>
      <c r="D106" s="107"/>
      <c r="E106" s="107"/>
      <c r="F106" s="107"/>
      <c r="G106" s="107"/>
      <c r="H106" s="107"/>
      <c r="I106" s="107"/>
    </row>
    <row r="107" spans="1:9" ht="30" customHeight="1">
      <c r="A107" s="107" t="s">
        <v>17</v>
      </c>
      <c r="B107" s="107"/>
      <c r="C107" s="107"/>
      <c r="D107" s="107"/>
      <c r="E107" s="107"/>
      <c r="F107" s="107"/>
      <c r="G107" s="107"/>
      <c r="H107" s="107"/>
      <c r="I107" s="107"/>
    </row>
    <row r="108" spans="1:9" ht="30" customHeight="1">
      <c r="A108" s="107" t="s">
        <v>21</v>
      </c>
      <c r="B108" s="107"/>
      <c r="C108" s="107"/>
      <c r="D108" s="107"/>
      <c r="E108" s="107"/>
      <c r="F108" s="107"/>
      <c r="G108" s="107"/>
      <c r="H108" s="107"/>
      <c r="I108" s="107"/>
    </row>
    <row r="109" spans="1:9" ht="15" customHeight="1">
      <c r="A109" s="107" t="s">
        <v>20</v>
      </c>
      <c r="B109" s="107"/>
      <c r="C109" s="107"/>
      <c r="D109" s="107"/>
      <c r="E109" s="107"/>
      <c r="F109" s="107"/>
      <c r="G109" s="107"/>
      <c r="H109" s="107"/>
      <c r="I109" s="107"/>
    </row>
  </sheetData>
  <mergeCells count="29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A97:I97"/>
    <mergeCell ref="A15:I15"/>
    <mergeCell ref="A29:I29"/>
    <mergeCell ref="A45:I45"/>
    <mergeCell ref="A56:I56"/>
    <mergeCell ref="A76:I76"/>
    <mergeCell ref="A89:I89"/>
    <mergeCell ref="B90:G90"/>
    <mergeCell ref="B91:G91"/>
    <mergeCell ref="A93:I93"/>
    <mergeCell ref="A94:I94"/>
    <mergeCell ref="A95:I95"/>
    <mergeCell ref="A88:I88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4"/>
  <sheetViews>
    <sheetView topLeftCell="A76" workbookViewId="0">
      <selection activeCell="B82" sqref="B82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155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209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43343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9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hidden="1" customHeight="1">
      <c r="A46" s="21"/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>
        <v>10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>F54/2*G54</f>
        <v>60.421199999999999</v>
      </c>
    </row>
    <row r="55" spans="1:9" ht="15.75" hidden="1" customHeight="1">
      <c r="A55" s="21">
        <v>11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6.5" customHeight="1">
      <c r="A56" s="108" t="s">
        <v>148</v>
      </c>
      <c r="B56" s="109"/>
      <c r="C56" s="109"/>
      <c r="D56" s="109"/>
      <c r="E56" s="109"/>
      <c r="F56" s="109"/>
      <c r="G56" s="109"/>
      <c r="H56" s="109"/>
      <c r="I56" s="110"/>
    </row>
    <row r="57" spans="1:9" ht="20.2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18.75" hidden="1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21.75" customHeight="1">
      <c r="A60" s="21">
        <v>10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G60*1</f>
        <v>237.74</v>
      </c>
    </row>
    <row r="61" spans="1:9" ht="18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23.2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20.2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24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21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22.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22.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21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22.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22.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22.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24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20.2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6.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11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12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I78+I77+I60+I34+I32+I31+I28+I27+I20+I18+I17+I16</f>
        <v>30011.100210600001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211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G81*36</f>
        <v>1999.8</v>
      </c>
    </row>
    <row r="82" spans="1:9" ht="15.75" customHeight="1">
      <c r="A82" s="21">
        <v>14</v>
      </c>
      <c r="B82" s="70" t="s">
        <v>171</v>
      </c>
      <c r="C82" s="69" t="s">
        <v>172</v>
      </c>
      <c r="D82" s="70"/>
      <c r="E82" s="71"/>
      <c r="F82" s="72">
        <v>360</v>
      </c>
      <c r="G82" s="56">
        <v>1.2</v>
      </c>
      <c r="H82" s="73">
        <f>F82*G82/1000</f>
        <v>0.432</v>
      </c>
      <c r="I82" s="94">
        <f>G82*120</f>
        <v>144</v>
      </c>
    </row>
    <row r="83" spans="1:9" ht="18" customHeight="1">
      <c r="A83" s="21">
        <v>15</v>
      </c>
      <c r="B83" s="92" t="s">
        <v>80</v>
      </c>
      <c r="C83" s="42" t="s">
        <v>111</v>
      </c>
      <c r="D83" s="36"/>
      <c r="E83" s="10"/>
      <c r="F83" s="10">
        <v>10</v>
      </c>
      <c r="G83" s="27">
        <v>197.48</v>
      </c>
      <c r="H83" s="74">
        <f t="shared" ref="H83" si="6">G83*F83/1000</f>
        <v>1.9747999999999999</v>
      </c>
      <c r="I83" s="10">
        <f>G83*1</f>
        <v>197.48</v>
      </c>
    </row>
    <row r="84" spans="1:9" ht="31.5" hidden="1" customHeight="1">
      <c r="A84" s="21">
        <v>15</v>
      </c>
      <c r="B84" s="39"/>
      <c r="C84" s="40"/>
      <c r="D84" s="36"/>
      <c r="E84" s="10"/>
      <c r="F84" s="10">
        <v>0.02</v>
      </c>
      <c r="G84" s="10"/>
      <c r="H84" s="74">
        <f>G84*F84/1000</f>
        <v>0</v>
      </c>
      <c r="I84" s="10"/>
    </row>
    <row r="85" spans="1:9" ht="15.75" hidden="1" customHeight="1">
      <c r="A85" s="21">
        <v>16</v>
      </c>
      <c r="B85" s="11"/>
      <c r="C85" s="13"/>
      <c r="D85" s="11"/>
      <c r="E85" s="15"/>
      <c r="F85" s="10">
        <v>1</v>
      </c>
      <c r="G85" s="10"/>
      <c r="H85" s="74">
        <f t="shared" ref="H85:H86" si="7">G85*F85/1000</f>
        <v>0</v>
      </c>
      <c r="I85" s="10"/>
    </row>
    <row r="86" spans="1:9" ht="15.75" hidden="1" customHeight="1">
      <c r="A86" s="21">
        <v>17</v>
      </c>
      <c r="B86" s="25"/>
      <c r="C86" s="29"/>
      <c r="D86" s="41"/>
      <c r="E86" s="27"/>
      <c r="F86" s="27">
        <v>1</v>
      </c>
      <c r="G86" s="27"/>
      <c r="H86" s="74">
        <f t="shared" si="7"/>
        <v>0</v>
      </c>
      <c r="I86" s="10"/>
    </row>
    <row r="87" spans="1:9" ht="15.75" customHeight="1">
      <c r="A87" s="21">
        <v>16</v>
      </c>
      <c r="B87" s="92" t="s">
        <v>210</v>
      </c>
      <c r="C87" s="42" t="s">
        <v>79</v>
      </c>
      <c r="D87" s="41"/>
      <c r="E87" s="27"/>
      <c r="F87" s="27"/>
      <c r="G87" s="27">
        <v>645.19000000000005</v>
      </c>
      <c r="H87" s="74"/>
      <c r="I87" s="10">
        <f>G87*1</f>
        <v>645.19000000000005</v>
      </c>
    </row>
    <row r="88" spans="1:9" ht="31.5" customHeight="1">
      <c r="A88" s="21">
        <v>17</v>
      </c>
      <c r="B88" s="92" t="s">
        <v>213</v>
      </c>
      <c r="C88" s="42" t="s">
        <v>214</v>
      </c>
      <c r="D88" s="41"/>
      <c r="E88" s="27"/>
      <c r="F88" s="27"/>
      <c r="G88" s="27">
        <v>24829.08</v>
      </c>
      <c r="H88" s="74"/>
      <c r="I88" s="10">
        <f>G88*0.01</f>
        <v>248.29080000000002</v>
      </c>
    </row>
    <row r="89" spans="1:9" ht="33.75" customHeight="1">
      <c r="A89" s="21">
        <v>18</v>
      </c>
      <c r="B89" s="92" t="s">
        <v>215</v>
      </c>
      <c r="C89" s="42" t="s">
        <v>131</v>
      </c>
      <c r="D89" s="41"/>
      <c r="E89" s="27"/>
      <c r="F89" s="27"/>
      <c r="G89" s="27">
        <v>56.34</v>
      </c>
      <c r="H89" s="74"/>
      <c r="I89" s="10">
        <f>G89*1</f>
        <v>56.34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SUM(I82:I89)</f>
        <v>1291.3008</v>
      </c>
    </row>
    <row r="91" spans="1:9" ht="15.75" customHeight="1">
      <c r="A91" s="21"/>
      <c r="B91" s="36" t="s">
        <v>77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163</v>
      </c>
      <c r="C92" s="26"/>
      <c r="D92" s="26"/>
      <c r="E92" s="26"/>
      <c r="F92" s="26"/>
      <c r="G92" s="26"/>
      <c r="H92" s="26"/>
      <c r="I92" s="33">
        <f>I79+I90</f>
        <v>31302.401010600002</v>
      </c>
    </row>
    <row r="93" spans="1:9" ht="15.75" customHeight="1">
      <c r="A93" s="125" t="s">
        <v>212</v>
      </c>
      <c r="B93" s="126"/>
      <c r="C93" s="126"/>
      <c r="D93" s="126"/>
      <c r="E93" s="126"/>
      <c r="F93" s="126"/>
      <c r="G93" s="126"/>
      <c r="H93" s="126"/>
      <c r="I93" s="126"/>
    </row>
    <row r="94" spans="1:9" ht="15.75">
      <c r="A94" s="121" t="s">
        <v>216</v>
      </c>
      <c r="B94" s="121"/>
      <c r="C94" s="121"/>
      <c r="D94" s="121"/>
      <c r="E94" s="121"/>
      <c r="F94" s="121"/>
      <c r="G94" s="121"/>
      <c r="H94" s="121"/>
      <c r="I94" s="121"/>
    </row>
    <row r="95" spans="1:9" ht="15.75">
      <c r="A95" s="48"/>
      <c r="B95" s="116" t="s">
        <v>217</v>
      </c>
      <c r="C95" s="116"/>
      <c r="D95" s="116"/>
      <c r="E95" s="116"/>
      <c r="F95" s="116"/>
      <c r="G95" s="116"/>
      <c r="H95" s="59"/>
      <c r="I95" s="2"/>
    </row>
    <row r="96" spans="1:9">
      <c r="A96" s="51"/>
      <c r="B96" s="112" t="s">
        <v>6</v>
      </c>
      <c r="C96" s="112"/>
      <c r="D96" s="112"/>
      <c r="E96" s="112"/>
      <c r="F96" s="112"/>
      <c r="G96" s="112"/>
      <c r="H96" s="16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>
      <c r="A98" s="117" t="s">
        <v>7</v>
      </c>
      <c r="B98" s="117"/>
      <c r="C98" s="117"/>
      <c r="D98" s="117"/>
      <c r="E98" s="117"/>
      <c r="F98" s="117"/>
      <c r="G98" s="117"/>
      <c r="H98" s="117"/>
      <c r="I98" s="117"/>
    </row>
    <row r="99" spans="1:9" ht="15.75">
      <c r="A99" s="117" t="s">
        <v>8</v>
      </c>
      <c r="B99" s="117"/>
      <c r="C99" s="117"/>
      <c r="D99" s="117"/>
      <c r="E99" s="117"/>
      <c r="F99" s="117"/>
      <c r="G99" s="117"/>
      <c r="H99" s="117"/>
      <c r="I99" s="117"/>
    </row>
    <row r="100" spans="1:9" ht="15.75">
      <c r="A100" s="118" t="s">
        <v>59</v>
      </c>
      <c r="B100" s="118"/>
      <c r="C100" s="118"/>
      <c r="D100" s="118"/>
      <c r="E100" s="118"/>
      <c r="F100" s="118"/>
      <c r="G100" s="118"/>
      <c r="H100" s="118"/>
      <c r="I100" s="118"/>
    </row>
    <row r="101" spans="1:9" ht="15.75">
      <c r="A101" s="8"/>
    </row>
    <row r="102" spans="1:9" ht="15.75">
      <c r="A102" s="119" t="s">
        <v>9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ht="15.75">
      <c r="A103" s="3"/>
    </row>
    <row r="104" spans="1:9" ht="15.75">
      <c r="B104" s="52" t="s">
        <v>10</v>
      </c>
      <c r="C104" s="111" t="s">
        <v>136</v>
      </c>
      <c r="D104" s="111"/>
      <c r="E104" s="111"/>
      <c r="F104" s="57"/>
      <c r="I104" s="50"/>
    </row>
    <row r="105" spans="1:9">
      <c r="A105" s="51"/>
      <c r="C105" s="112" t="s">
        <v>11</v>
      </c>
      <c r="D105" s="112"/>
      <c r="E105" s="112"/>
      <c r="F105" s="16"/>
      <c r="I105" s="49" t="s">
        <v>12</v>
      </c>
    </row>
    <row r="106" spans="1:9" ht="15.75">
      <c r="A106" s="17"/>
      <c r="C106" s="9"/>
      <c r="D106" s="9"/>
      <c r="G106" s="9"/>
      <c r="H106" s="9"/>
    </row>
    <row r="107" spans="1:9" ht="15.75">
      <c r="B107" s="52" t="s">
        <v>13</v>
      </c>
      <c r="C107" s="113"/>
      <c r="D107" s="113"/>
      <c r="E107" s="113"/>
      <c r="F107" s="58"/>
      <c r="I107" s="50"/>
    </row>
    <row r="108" spans="1:9">
      <c r="A108" s="51"/>
      <c r="C108" s="114" t="s">
        <v>11</v>
      </c>
      <c r="D108" s="114"/>
      <c r="E108" s="114"/>
      <c r="F108" s="51"/>
      <c r="I108" s="49" t="s">
        <v>12</v>
      </c>
    </row>
    <row r="109" spans="1:9" ht="15.75">
      <c r="A109" s="3" t="s">
        <v>14</v>
      </c>
    </row>
    <row r="110" spans="1:9">
      <c r="A110" s="115" t="s">
        <v>15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ht="45" customHeight="1">
      <c r="A111" s="107" t="s">
        <v>16</v>
      </c>
      <c r="B111" s="107"/>
      <c r="C111" s="107"/>
      <c r="D111" s="107"/>
      <c r="E111" s="107"/>
      <c r="F111" s="107"/>
      <c r="G111" s="107"/>
      <c r="H111" s="107"/>
      <c r="I111" s="107"/>
    </row>
    <row r="112" spans="1:9" ht="30" customHeight="1">
      <c r="A112" s="107" t="s">
        <v>17</v>
      </c>
      <c r="B112" s="107"/>
      <c r="C112" s="107"/>
      <c r="D112" s="107"/>
      <c r="E112" s="107"/>
      <c r="F112" s="107"/>
      <c r="G112" s="107"/>
      <c r="H112" s="107"/>
      <c r="I112" s="107"/>
    </row>
    <row r="113" spans="1:9" ht="30" customHeight="1">
      <c r="A113" s="107" t="s">
        <v>21</v>
      </c>
      <c r="B113" s="107"/>
      <c r="C113" s="107"/>
      <c r="D113" s="107"/>
      <c r="E113" s="107"/>
      <c r="F113" s="107"/>
      <c r="G113" s="107"/>
      <c r="H113" s="107"/>
      <c r="I113" s="107"/>
    </row>
    <row r="114" spans="1:9" ht="15" customHeight="1">
      <c r="A114" s="107" t="s">
        <v>20</v>
      </c>
      <c r="B114" s="107"/>
      <c r="C114" s="107"/>
      <c r="D114" s="107"/>
      <c r="E114" s="107"/>
      <c r="F114" s="107"/>
      <c r="G114" s="107"/>
      <c r="H114" s="107"/>
      <c r="I114" s="107"/>
    </row>
  </sheetData>
  <mergeCells count="29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9:I29"/>
    <mergeCell ref="A45:I45"/>
    <mergeCell ref="A56:I56"/>
    <mergeCell ref="A76:I76"/>
    <mergeCell ref="A94:I94"/>
    <mergeCell ref="B95:G95"/>
    <mergeCell ref="B96:G96"/>
    <mergeCell ref="A98:I98"/>
    <mergeCell ref="A99:I99"/>
    <mergeCell ref="A100:I100"/>
    <mergeCell ref="A93:I93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4"/>
  <sheetViews>
    <sheetView topLeftCell="A79" workbookViewId="0">
      <selection activeCell="B82" sqref="B82:I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194</v>
      </c>
      <c r="I1" s="18"/>
    </row>
    <row r="2" spans="1:9" ht="15.75">
      <c r="A2" s="20" t="s">
        <v>60</v>
      </c>
    </row>
    <row r="3" spans="1:9" ht="15.75">
      <c r="A3" s="128" t="s">
        <v>156</v>
      </c>
      <c r="B3" s="128"/>
      <c r="C3" s="128"/>
      <c r="D3" s="128"/>
      <c r="E3" s="128"/>
      <c r="F3" s="128"/>
      <c r="G3" s="128"/>
      <c r="H3" s="128"/>
      <c r="I3" s="128"/>
    </row>
    <row r="4" spans="1:9" ht="31.5" customHeight="1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15.75">
      <c r="A5" s="128" t="s">
        <v>218</v>
      </c>
      <c r="B5" s="130"/>
      <c r="C5" s="130"/>
      <c r="D5" s="130"/>
      <c r="E5" s="130"/>
      <c r="F5" s="130"/>
      <c r="G5" s="130"/>
      <c r="H5" s="130"/>
      <c r="I5" s="130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43373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31" t="s">
        <v>196</v>
      </c>
      <c r="B8" s="131"/>
      <c r="C8" s="131"/>
      <c r="D8" s="131"/>
      <c r="E8" s="131"/>
      <c r="F8" s="131"/>
      <c r="G8" s="131"/>
      <c r="H8" s="131"/>
      <c r="I8" s="131"/>
    </row>
    <row r="9" spans="1:9" ht="15.75">
      <c r="A9" s="3"/>
    </row>
    <row r="10" spans="1:9" ht="47.25" customHeight="1">
      <c r="A10" s="132" t="s">
        <v>159</v>
      </c>
      <c r="B10" s="132"/>
      <c r="C10" s="132"/>
      <c r="D10" s="132"/>
      <c r="E10" s="132"/>
      <c r="F10" s="132"/>
      <c r="G10" s="132"/>
      <c r="H10" s="132"/>
      <c r="I10" s="132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27" t="s">
        <v>57</v>
      </c>
      <c r="B14" s="127"/>
      <c r="C14" s="127"/>
      <c r="D14" s="127"/>
      <c r="E14" s="127"/>
      <c r="F14" s="127"/>
      <c r="G14" s="127"/>
      <c r="H14" s="127"/>
      <c r="I14" s="127"/>
    </row>
    <row r="15" spans="1:9">
      <c r="A15" s="120" t="s">
        <v>4</v>
      </c>
      <c r="B15" s="120"/>
      <c r="C15" s="120"/>
      <c r="D15" s="120"/>
      <c r="E15" s="120"/>
      <c r="F15" s="120"/>
      <c r="G15" s="120"/>
      <c r="H15" s="120"/>
      <c r="I15" s="120"/>
    </row>
    <row r="16" spans="1:9" ht="15.75" customHeight="1">
      <c r="A16" s="21">
        <v>1</v>
      </c>
      <c r="B16" s="60" t="s">
        <v>86</v>
      </c>
      <c r="C16" s="61" t="s">
        <v>87</v>
      </c>
      <c r="D16" s="60" t="s">
        <v>160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123</v>
      </c>
      <c r="C17" s="61" t="s">
        <v>87</v>
      </c>
      <c r="D17" s="60" t="s">
        <v>161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124</v>
      </c>
      <c r="C18" s="61" t="s">
        <v>87</v>
      </c>
      <c r="D18" s="60" t="s">
        <v>162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94</v>
      </c>
      <c r="C19" s="61" t="s">
        <v>95</v>
      </c>
      <c r="D19" s="60" t="s">
        <v>96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97</v>
      </c>
      <c r="C20" s="61" t="s">
        <v>87</v>
      </c>
      <c r="D20" s="60" t="s">
        <v>125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98</v>
      </c>
      <c r="C21" s="61" t="s">
        <v>87</v>
      </c>
      <c r="D21" s="60" t="s">
        <v>126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99</v>
      </c>
      <c r="C22" s="61" t="s">
        <v>51</v>
      </c>
      <c r="D22" s="60" t="s">
        <v>96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100</v>
      </c>
      <c r="C23" s="61" t="s">
        <v>51</v>
      </c>
      <c r="D23" s="60" t="s">
        <v>96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101</v>
      </c>
      <c r="C24" s="61" t="s">
        <v>51</v>
      </c>
      <c r="D24" s="60" t="s">
        <v>102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103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104</v>
      </c>
      <c r="C26" s="61" t="s">
        <v>51</v>
      </c>
      <c r="D26" s="60" t="s">
        <v>96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/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/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08" t="s">
        <v>84</v>
      </c>
      <c r="B29" s="109"/>
      <c r="C29" s="109"/>
      <c r="D29" s="109"/>
      <c r="E29" s="109"/>
      <c r="F29" s="109"/>
      <c r="G29" s="109"/>
      <c r="H29" s="109"/>
      <c r="I29" s="110"/>
    </row>
    <row r="30" spans="1:9" ht="15.75" customHeight="1">
      <c r="A30" s="21"/>
      <c r="B30" s="81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8</v>
      </c>
      <c r="B31" s="60" t="s">
        <v>109</v>
      </c>
      <c r="C31" s="61" t="s">
        <v>90</v>
      </c>
      <c r="D31" s="60" t="s">
        <v>164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9</v>
      </c>
      <c r="B32" s="60" t="s">
        <v>108</v>
      </c>
      <c r="C32" s="61" t="s">
        <v>90</v>
      </c>
      <c r="D32" s="60" t="s">
        <v>165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90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10</v>
      </c>
      <c r="B34" s="60" t="s">
        <v>107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1" t="s">
        <v>5</v>
      </c>
      <c r="C37" s="61"/>
      <c r="D37" s="60"/>
      <c r="E37" s="62"/>
      <c r="F37" s="63"/>
      <c r="G37" s="63"/>
      <c r="H37" s="64" t="s">
        <v>120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127</v>
      </c>
      <c r="C39" s="61" t="s">
        <v>28</v>
      </c>
      <c r="D39" s="60" t="s">
        <v>88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138</v>
      </c>
      <c r="C40" s="61" t="s">
        <v>139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89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82</v>
      </c>
      <c r="C42" s="61" t="s">
        <v>90</v>
      </c>
      <c r="D42" s="60" t="s">
        <v>128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129</v>
      </c>
      <c r="C43" s="61" t="s">
        <v>90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08" t="s">
        <v>133</v>
      </c>
      <c r="B45" s="109"/>
      <c r="C45" s="109"/>
      <c r="D45" s="109"/>
      <c r="E45" s="109"/>
      <c r="F45" s="109"/>
      <c r="G45" s="109"/>
      <c r="H45" s="109"/>
      <c r="I45" s="110"/>
    </row>
    <row r="46" spans="1:9" ht="15.75" customHeight="1">
      <c r="A46" s="21">
        <v>11</v>
      </c>
      <c r="B46" s="60" t="s">
        <v>110</v>
      </c>
      <c r="C46" s="61" t="s">
        <v>90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f t="shared" ref="I46:I49" si="5">F46/2*G46</f>
        <v>794.41357749999997</v>
      </c>
    </row>
    <row r="47" spans="1:9" ht="15.75" customHeight="1">
      <c r="A47" s="21">
        <v>12</v>
      </c>
      <c r="B47" s="60" t="s">
        <v>34</v>
      </c>
      <c r="C47" s="61" t="s">
        <v>90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f t="shared" si="5"/>
        <v>29.734080000000002</v>
      </c>
    </row>
    <row r="48" spans="1:9" ht="15.75" customHeight="1">
      <c r="A48" s="21">
        <v>13</v>
      </c>
      <c r="B48" s="60" t="s">
        <v>35</v>
      </c>
      <c r="C48" s="61" t="s">
        <v>90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f t="shared" si="5"/>
        <v>580.68180400000006</v>
      </c>
    </row>
    <row r="49" spans="1:9" ht="15.75" customHeight="1">
      <c r="A49" s="21">
        <v>14</v>
      </c>
      <c r="B49" s="60" t="s">
        <v>36</v>
      </c>
      <c r="C49" s="61" t="s">
        <v>90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f t="shared" si="5"/>
        <v>806.44113919999995</v>
      </c>
    </row>
    <row r="50" spans="1:9" ht="15.75" customHeight="1">
      <c r="A50" s="21">
        <v>15</v>
      </c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f>F50/2*G50</f>
        <v>50.206800000000001</v>
      </c>
    </row>
    <row r="51" spans="1:9" ht="15.75" customHeight="1">
      <c r="A51" s="21">
        <v>16</v>
      </c>
      <c r="B51" s="60" t="s">
        <v>54</v>
      </c>
      <c r="C51" s="61" t="s">
        <v>90</v>
      </c>
      <c r="D51" s="60" t="s">
        <v>144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91</v>
      </c>
      <c r="C52" s="61" t="s">
        <v>90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92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customHeight="1">
      <c r="A55" s="21">
        <v>17</v>
      </c>
      <c r="B55" s="60" t="s">
        <v>40</v>
      </c>
      <c r="C55" s="61" t="s">
        <v>111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08" t="s">
        <v>134</v>
      </c>
      <c r="B56" s="109"/>
      <c r="C56" s="109"/>
      <c r="D56" s="109"/>
      <c r="E56" s="109"/>
      <c r="F56" s="109"/>
      <c r="G56" s="109"/>
      <c r="H56" s="109"/>
      <c r="I56" s="110"/>
    </row>
    <row r="57" spans="1:9" ht="15.75" hidden="1" customHeight="1">
      <c r="A57" s="21"/>
      <c r="B57" s="81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112</v>
      </c>
      <c r="C58" s="61" t="s">
        <v>87</v>
      </c>
      <c r="D58" s="60" t="s">
        <v>113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2" t="s">
        <v>43</v>
      </c>
      <c r="C59" s="69"/>
      <c r="D59" s="70"/>
      <c r="E59" s="71"/>
      <c r="F59" s="72"/>
      <c r="G59" s="72"/>
      <c r="H59" s="73" t="s">
        <v>120</v>
      </c>
      <c r="I59" s="10"/>
    </row>
    <row r="60" spans="1:9" ht="15.75" hidden="1" customHeight="1">
      <c r="A60" s="21">
        <v>18</v>
      </c>
      <c r="B60" s="11" t="s">
        <v>44</v>
      </c>
      <c r="C60" s="13" t="s">
        <v>111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111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114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115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116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117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customHeight="1">
      <c r="A67" s="21">
        <v>18</v>
      </c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f>G67*3</f>
        <v>160.85999999999999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120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130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120</v>
      </c>
      <c r="H72" s="74" t="s">
        <v>120</v>
      </c>
      <c r="I72" s="10"/>
    </row>
    <row r="73" spans="1:9" ht="15.75" hidden="1" customHeight="1">
      <c r="A73" s="21"/>
      <c r="B73" s="36" t="s">
        <v>121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93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118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08" t="s">
        <v>135</v>
      </c>
      <c r="B76" s="109"/>
      <c r="C76" s="109"/>
      <c r="D76" s="109"/>
      <c r="E76" s="109"/>
      <c r="F76" s="109"/>
      <c r="G76" s="109"/>
      <c r="H76" s="109"/>
      <c r="I76" s="110"/>
    </row>
    <row r="77" spans="1:9" ht="15.75" customHeight="1">
      <c r="A77" s="21">
        <v>19</v>
      </c>
      <c r="B77" s="60" t="s">
        <v>119</v>
      </c>
      <c r="C77" s="13" t="s">
        <v>53</v>
      </c>
      <c r="D77" s="80" t="s">
        <v>145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20</v>
      </c>
      <c r="B78" s="11" t="s">
        <v>76</v>
      </c>
      <c r="C78" s="13"/>
      <c r="D78" s="80" t="s">
        <v>145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78</v>
      </c>
      <c r="C79" s="77"/>
      <c r="D79" s="76"/>
      <c r="E79" s="66"/>
      <c r="F79" s="66"/>
      <c r="G79" s="66"/>
      <c r="H79" s="78">
        <f>H78</f>
        <v>42.900047999999998</v>
      </c>
      <c r="I79" s="66">
        <f>I78+I77+I67+I55+I51+I50+I49+I48+I47+I46+I34+I32+I31+I28+I27+I21+I20+I18+I17+I16</f>
        <v>38154.180187299993</v>
      </c>
    </row>
    <row r="80" spans="1:9" ht="15.75" customHeight="1">
      <c r="A80" s="122" t="s">
        <v>58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21" t="s">
        <v>228</v>
      </c>
      <c r="B81" s="39" t="s">
        <v>122</v>
      </c>
      <c r="C81" s="40" t="s">
        <v>111</v>
      </c>
      <c r="D81" s="36"/>
      <c r="E81" s="10"/>
      <c r="F81" s="10">
        <v>432</v>
      </c>
      <c r="G81" s="10">
        <v>55.55</v>
      </c>
      <c r="H81" s="10">
        <f>G81*F81/1000</f>
        <v>23.997599999999998</v>
      </c>
      <c r="I81" s="10">
        <f>G81*36</f>
        <v>1999.8</v>
      </c>
    </row>
    <row r="82" spans="1:9" ht="15.75" customHeight="1">
      <c r="A82" s="21">
        <v>22</v>
      </c>
      <c r="B82" s="70" t="s">
        <v>171</v>
      </c>
      <c r="C82" s="69" t="s">
        <v>172</v>
      </c>
      <c r="D82" s="70"/>
      <c r="E82" s="71"/>
      <c r="F82" s="72">
        <v>360</v>
      </c>
      <c r="G82" s="56">
        <v>1.2</v>
      </c>
      <c r="H82" s="73">
        <f>F82*G82/1000</f>
        <v>0.432</v>
      </c>
      <c r="I82" s="94">
        <f>G82*120</f>
        <v>144</v>
      </c>
    </row>
    <row r="83" spans="1:9" ht="15.75" customHeight="1">
      <c r="A83" s="21">
        <v>23</v>
      </c>
      <c r="B83" s="92" t="s">
        <v>219</v>
      </c>
      <c r="C83" s="42" t="s">
        <v>220</v>
      </c>
      <c r="D83" s="36"/>
      <c r="E83" s="10"/>
      <c r="F83" s="10"/>
      <c r="G83" s="27">
        <v>134.12</v>
      </c>
      <c r="H83" s="10"/>
      <c r="I83" s="10">
        <f>G83*16</f>
        <v>2145.92</v>
      </c>
    </row>
    <row r="84" spans="1:9" ht="15.75" customHeight="1">
      <c r="A84" s="21">
        <v>24</v>
      </c>
      <c r="B84" s="92" t="s">
        <v>221</v>
      </c>
      <c r="C84" s="42" t="s">
        <v>111</v>
      </c>
      <c r="D84" s="36"/>
      <c r="E84" s="10"/>
      <c r="F84" s="10"/>
      <c r="G84" s="27">
        <v>122.45</v>
      </c>
      <c r="H84" s="10"/>
      <c r="I84" s="10">
        <f>G84*1</f>
        <v>122.45</v>
      </c>
    </row>
    <row r="85" spans="1:9" ht="31.5" customHeight="1">
      <c r="A85" s="21">
        <v>25</v>
      </c>
      <c r="B85" s="92" t="s">
        <v>213</v>
      </c>
      <c r="C85" s="42" t="s">
        <v>214</v>
      </c>
      <c r="D85" s="36"/>
      <c r="E85" s="10"/>
      <c r="F85" s="10"/>
      <c r="G85" s="27">
        <v>24829.08</v>
      </c>
      <c r="H85" s="10"/>
      <c r="I85" s="10">
        <f>G85*0.01</f>
        <v>248.29080000000002</v>
      </c>
    </row>
    <row r="86" spans="1:9" ht="15.75" customHeight="1">
      <c r="A86" s="21">
        <v>26</v>
      </c>
      <c r="B86" s="103" t="s">
        <v>222</v>
      </c>
      <c r="C86" s="104" t="s">
        <v>223</v>
      </c>
      <c r="D86" s="36"/>
      <c r="E86" s="10"/>
      <c r="F86" s="10"/>
      <c r="G86" s="27">
        <v>419.84</v>
      </c>
      <c r="H86" s="10"/>
      <c r="I86" s="10">
        <f>G86*1</f>
        <v>419.84</v>
      </c>
    </row>
    <row r="87" spans="1:9" ht="44.25" customHeight="1">
      <c r="A87" s="21">
        <v>27</v>
      </c>
      <c r="B87" s="92" t="s">
        <v>169</v>
      </c>
      <c r="C87" s="42" t="s">
        <v>143</v>
      </c>
      <c r="D87" s="36"/>
      <c r="E87" s="10"/>
      <c r="F87" s="10"/>
      <c r="G87" s="27">
        <v>10688.06</v>
      </c>
      <c r="H87" s="10"/>
      <c r="I87" s="10">
        <f>G87*0.02</f>
        <v>213.7612</v>
      </c>
    </row>
    <row r="88" spans="1:9" ht="15.75" customHeight="1">
      <c r="A88" s="21">
        <v>28</v>
      </c>
      <c r="B88" s="92" t="s">
        <v>224</v>
      </c>
      <c r="C88" s="42" t="s">
        <v>225</v>
      </c>
      <c r="D88" s="36"/>
      <c r="E88" s="10"/>
      <c r="F88" s="10"/>
      <c r="G88" s="27">
        <v>5668.72</v>
      </c>
      <c r="H88" s="10"/>
      <c r="I88" s="10">
        <f>G88*1</f>
        <v>5668.72</v>
      </c>
    </row>
    <row r="89" spans="1:9" ht="15.75" customHeight="1">
      <c r="A89" s="21">
        <v>29</v>
      </c>
      <c r="B89" s="92" t="s">
        <v>226</v>
      </c>
      <c r="C89" s="42" t="s">
        <v>227</v>
      </c>
      <c r="D89" s="36"/>
      <c r="E89" s="10"/>
      <c r="F89" s="10"/>
      <c r="G89" s="27">
        <v>214.8</v>
      </c>
      <c r="H89" s="10"/>
      <c r="I89" s="10">
        <f>G89*2</f>
        <v>429.6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SUM(I82:I89)</f>
        <v>9392.5820000000003</v>
      </c>
    </row>
    <row r="91" spans="1:9" ht="15.75" customHeight="1">
      <c r="A91" s="21"/>
      <c r="B91" s="36" t="s">
        <v>77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163</v>
      </c>
      <c r="C92" s="26"/>
      <c r="D92" s="26"/>
      <c r="E92" s="26"/>
      <c r="F92" s="26"/>
      <c r="G92" s="26"/>
      <c r="H92" s="26"/>
      <c r="I92" s="33">
        <f>I79+I90</f>
        <v>47546.762187299995</v>
      </c>
    </row>
    <row r="93" spans="1:9" ht="15.75" customHeight="1">
      <c r="A93" s="125" t="s">
        <v>231</v>
      </c>
      <c r="B93" s="126"/>
      <c r="C93" s="126"/>
      <c r="D93" s="126"/>
      <c r="E93" s="126"/>
      <c r="F93" s="126"/>
      <c r="G93" s="126"/>
      <c r="H93" s="126"/>
      <c r="I93" s="126"/>
    </row>
    <row r="94" spans="1:9" ht="15.75">
      <c r="A94" s="121" t="s">
        <v>229</v>
      </c>
      <c r="B94" s="121"/>
      <c r="C94" s="121"/>
      <c r="D94" s="121"/>
      <c r="E94" s="121"/>
      <c r="F94" s="121"/>
      <c r="G94" s="121"/>
      <c r="H94" s="121"/>
      <c r="I94" s="121"/>
    </row>
    <row r="95" spans="1:9" ht="15.75">
      <c r="A95" s="48"/>
      <c r="B95" s="116" t="s">
        <v>230</v>
      </c>
      <c r="C95" s="116"/>
      <c r="D95" s="116"/>
      <c r="E95" s="116"/>
      <c r="F95" s="116"/>
      <c r="G95" s="116"/>
      <c r="H95" s="59"/>
      <c r="I95" s="2"/>
    </row>
    <row r="96" spans="1:9">
      <c r="A96" s="51"/>
      <c r="B96" s="112" t="s">
        <v>6</v>
      </c>
      <c r="C96" s="112"/>
      <c r="D96" s="112"/>
      <c r="E96" s="112"/>
      <c r="F96" s="112"/>
      <c r="G96" s="112"/>
      <c r="H96" s="16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>
      <c r="A98" s="117" t="s">
        <v>7</v>
      </c>
      <c r="B98" s="117"/>
      <c r="C98" s="117"/>
      <c r="D98" s="117"/>
      <c r="E98" s="117"/>
      <c r="F98" s="117"/>
      <c r="G98" s="117"/>
      <c r="H98" s="117"/>
      <c r="I98" s="117"/>
    </row>
    <row r="99" spans="1:9" ht="15.75">
      <c r="A99" s="117" t="s">
        <v>8</v>
      </c>
      <c r="B99" s="117"/>
      <c r="C99" s="117"/>
      <c r="D99" s="117"/>
      <c r="E99" s="117"/>
      <c r="F99" s="117"/>
      <c r="G99" s="117"/>
      <c r="H99" s="117"/>
      <c r="I99" s="117"/>
    </row>
    <row r="100" spans="1:9" ht="15.75">
      <c r="A100" s="118" t="s">
        <v>59</v>
      </c>
      <c r="B100" s="118"/>
      <c r="C100" s="118"/>
      <c r="D100" s="118"/>
      <c r="E100" s="118"/>
      <c r="F100" s="118"/>
      <c r="G100" s="118"/>
      <c r="H100" s="118"/>
      <c r="I100" s="118"/>
    </row>
    <row r="101" spans="1:9" ht="15.75">
      <c r="A101" s="8"/>
    </row>
    <row r="102" spans="1:9" ht="15.75">
      <c r="A102" s="119" t="s">
        <v>9</v>
      </c>
      <c r="B102" s="119"/>
      <c r="C102" s="119"/>
      <c r="D102" s="119"/>
      <c r="E102" s="119"/>
      <c r="F102" s="119"/>
      <c r="G102" s="119"/>
      <c r="H102" s="119"/>
      <c r="I102" s="119"/>
    </row>
    <row r="103" spans="1:9" ht="15.75">
      <c r="A103" s="3"/>
    </row>
    <row r="104" spans="1:9" ht="15.75">
      <c r="B104" s="52" t="s">
        <v>10</v>
      </c>
      <c r="C104" s="111" t="s">
        <v>136</v>
      </c>
      <c r="D104" s="111"/>
      <c r="E104" s="111"/>
      <c r="F104" s="57"/>
      <c r="I104" s="50"/>
    </row>
    <row r="105" spans="1:9">
      <c r="A105" s="51"/>
      <c r="C105" s="112" t="s">
        <v>11</v>
      </c>
      <c r="D105" s="112"/>
      <c r="E105" s="112"/>
      <c r="F105" s="16"/>
      <c r="I105" s="49" t="s">
        <v>12</v>
      </c>
    </row>
    <row r="106" spans="1:9" ht="15.75">
      <c r="A106" s="17"/>
      <c r="C106" s="9"/>
      <c r="D106" s="9"/>
      <c r="G106" s="9"/>
      <c r="H106" s="9"/>
    </row>
    <row r="107" spans="1:9" ht="15.75">
      <c r="B107" s="52" t="s">
        <v>13</v>
      </c>
      <c r="C107" s="113"/>
      <c r="D107" s="113"/>
      <c r="E107" s="113"/>
      <c r="F107" s="58"/>
      <c r="I107" s="50"/>
    </row>
    <row r="108" spans="1:9">
      <c r="A108" s="51"/>
      <c r="C108" s="114" t="s">
        <v>11</v>
      </c>
      <c r="D108" s="114"/>
      <c r="E108" s="114"/>
      <c r="F108" s="51"/>
      <c r="I108" s="49" t="s">
        <v>12</v>
      </c>
    </row>
    <row r="109" spans="1:9" ht="15.75">
      <c r="A109" s="3" t="s">
        <v>14</v>
      </c>
    </row>
    <row r="110" spans="1:9">
      <c r="A110" s="115" t="s">
        <v>15</v>
      </c>
      <c r="B110" s="115"/>
      <c r="C110" s="115"/>
      <c r="D110" s="115"/>
      <c r="E110" s="115"/>
      <c r="F110" s="115"/>
      <c r="G110" s="115"/>
      <c r="H110" s="115"/>
      <c r="I110" s="115"/>
    </row>
    <row r="111" spans="1:9" ht="45" customHeight="1">
      <c r="A111" s="107" t="s">
        <v>16</v>
      </c>
      <c r="B111" s="107"/>
      <c r="C111" s="107"/>
      <c r="D111" s="107"/>
      <c r="E111" s="107"/>
      <c r="F111" s="107"/>
      <c r="G111" s="107"/>
      <c r="H111" s="107"/>
      <c r="I111" s="107"/>
    </row>
    <row r="112" spans="1:9" ht="30" customHeight="1">
      <c r="A112" s="107" t="s">
        <v>17</v>
      </c>
      <c r="B112" s="107"/>
      <c r="C112" s="107"/>
      <c r="D112" s="107"/>
      <c r="E112" s="107"/>
      <c r="F112" s="107"/>
      <c r="G112" s="107"/>
      <c r="H112" s="107"/>
      <c r="I112" s="107"/>
    </row>
    <row r="113" spans="1:9" ht="30" customHeight="1">
      <c r="A113" s="107" t="s">
        <v>21</v>
      </c>
      <c r="B113" s="107"/>
      <c r="C113" s="107"/>
      <c r="D113" s="107"/>
      <c r="E113" s="107"/>
      <c r="F113" s="107"/>
      <c r="G113" s="107"/>
      <c r="H113" s="107"/>
      <c r="I113" s="107"/>
    </row>
    <row r="114" spans="1:9" ht="15" customHeight="1">
      <c r="A114" s="107" t="s">
        <v>20</v>
      </c>
      <c r="B114" s="107"/>
      <c r="C114" s="107"/>
      <c r="D114" s="107"/>
      <c r="E114" s="107"/>
      <c r="F114" s="107"/>
      <c r="G114" s="107"/>
      <c r="H114" s="107"/>
      <c r="I114" s="107"/>
    </row>
  </sheetData>
  <mergeCells count="29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9:I29"/>
    <mergeCell ref="A45:I45"/>
    <mergeCell ref="A56:I56"/>
    <mergeCell ref="A76:I76"/>
    <mergeCell ref="A94:I94"/>
    <mergeCell ref="B95:G95"/>
    <mergeCell ref="B96:G96"/>
    <mergeCell ref="A98:I98"/>
    <mergeCell ref="A99:I99"/>
    <mergeCell ref="A100:I100"/>
    <mergeCell ref="A93:I93"/>
    <mergeCell ref="A14:I14"/>
    <mergeCell ref="A80:I80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2017-12-19T06:18:45Z</cp:lastPrinted>
  <dcterms:created xsi:type="dcterms:W3CDTF">2016-03-25T08:33:47Z</dcterms:created>
  <dcterms:modified xsi:type="dcterms:W3CDTF">2019-01-17T12:43:16Z</dcterms:modified>
</cp:coreProperties>
</file>