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0" yWindow="330" windowWidth="16065" windowHeight="1128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8" r:id="rId11"/>
    <sheet name="12.16" sheetId="16" r:id="rId12"/>
  </sheets>
  <definedNames>
    <definedName name="_xlnm._FilterDatabase" localSheetId="10" hidden="1">'11.16'!$G$12:$G$80</definedName>
    <definedName name="_xlnm.Print_Area" localSheetId="0">'01.16'!$A$1:$I$131</definedName>
    <definedName name="_xlnm.Print_Area" localSheetId="1">'02.16'!$A$1:$I$112</definedName>
    <definedName name="_xlnm.Print_Area" localSheetId="2">'03.16'!$A$1:$I$113</definedName>
    <definedName name="_xlnm.Print_Area" localSheetId="3">'04.16'!$A$1:$I$117</definedName>
    <definedName name="_xlnm.Print_Area" localSheetId="4">'05.16'!$A$1:$I$115</definedName>
    <definedName name="_xlnm.Print_Area" localSheetId="5">'06.16'!$A$1:$I$120</definedName>
    <definedName name="_xlnm.Print_Area" localSheetId="6">'07.16'!$A$1:$I$112</definedName>
    <definedName name="_xlnm.Print_Area" localSheetId="7">'08.16'!$A$1:$I$113</definedName>
    <definedName name="_xlnm.Print_Area" localSheetId="8">'09.16'!$A$1:$I$117</definedName>
    <definedName name="_xlnm.Print_Area" localSheetId="9">'10.16'!$A$1:$I$114</definedName>
    <definedName name="_xlnm.Print_Area" localSheetId="10">'11.16'!$A$1:$G$115</definedName>
    <definedName name="_xlnm.Print_Area" localSheetId="11">'12.16'!$A$1:$G$115</definedName>
  </definedNames>
  <calcPr calcId="124519"/>
</workbook>
</file>

<file path=xl/calcChain.xml><?xml version="1.0" encoding="utf-8"?>
<calcChain xmlns="http://schemas.openxmlformats.org/spreadsheetml/2006/main">
  <c r="I90" i="26"/>
  <c r="I89"/>
  <c r="I88"/>
  <c r="I53"/>
  <c r="H90"/>
  <c r="F89"/>
  <c r="H89" s="1"/>
  <c r="H88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6" i="25"/>
  <c r="I91"/>
  <c r="I90"/>
  <c r="I92"/>
  <c r="I93"/>
  <c r="I89"/>
  <c r="I88"/>
  <c r="H93"/>
  <c r="H92"/>
  <c r="H91"/>
  <c r="H90"/>
  <c r="F89"/>
  <c r="H89" s="1"/>
  <c r="H88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9" i="24"/>
  <c r="I88"/>
  <c r="F89"/>
  <c r="H89" s="1"/>
  <c r="F88"/>
  <c r="H88" s="1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23"/>
  <c r="I89" s="1"/>
  <c r="H88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H54"/>
  <c r="F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H39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5" i="22"/>
  <c r="I96"/>
  <c r="I94"/>
  <c r="I93"/>
  <c r="I92"/>
  <c r="I91"/>
  <c r="I90"/>
  <c r="I89"/>
  <c r="I88"/>
  <c r="F96"/>
  <c r="H96" s="1"/>
  <c r="F95"/>
  <c r="H95" s="1"/>
  <c r="F94"/>
  <c r="H94" s="1"/>
  <c r="H93"/>
  <c r="F92"/>
  <c r="H92" s="1"/>
  <c r="H91"/>
  <c r="H90"/>
  <c r="H89"/>
  <c r="H88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H50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1" i="21"/>
  <c r="I90"/>
  <c r="I89"/>
  <c r="I88"/>
  <c r="I82"/>
  <c r="I53"/>
  <c r="F90"/>
  <c r="H90" s="1"/>
  <c r="H89"/>
  <c r="H88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H50"/>
  <c r="F50"/>
  <c r="I50" s="1"/>
  <c r="H49"/>
  <c r="F49"/>
  <c r="I49" s="1"/>
  <c r="F48"/>
  <c r="I48" s="1"/>
  <c r="F47"/>
  <c r="I47" s="1"/>
  <c r="F46"/>
  <c r="I46" s="1"/>
  <c r="F45"/>
  <c r="I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93" i="20"/>
  <c r="I92"/>
  <c r="I91"/>
  <c r="I90"/>
  <c r="H93"/>
  <c r="H92"/>
  <c r="H91"/>
  <c r="H90"/>
  <c r="H89"/>
  <c r="H88"/>
  <c r="E85"/>
  <c r="F85" s="1"/>
  <c r="F84"/>
  <c r="I84" s="1"/>
  <c r="H82"/>
  <c r="H80"/>
  <c r="H78"/>
  <c r="F77"/>
  <c r="H77" s="1"/>
  <c r="F76"/>
  <c r="H76" s="1"/>
  <c r="H75"/>
  <c r="F74"/>
  <c r="H74" s="1"/>
  <c r="H73"/>
  <c r="F73"/>
  <c r="H71"/>
  <c r="F71"/>
  <c r="H70"/>
  <c r="F70"/>
  <c r="H69"/>
  <c r="F69"/>
  <c r="H68"/>
  <c r="F68"/>
  <c r="H67"/>
  <c r="F67"/>
  <c r="H66"/>
  <c r="F66"/>
  <c r="H65"/>
  <c r="H64"/>
  <c r="F60"/>
  <c r="I60" s="1"/>
  <c r="I59"/>
  <c r="F58"/>
  <c r="I58" s="1"/>
  <c r="I55"/>
  <c r="H55"/>
  <c r="F55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H42"/>
  <c r="F42"/>
  <c r="I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H17"/>
  <c r="F17"/>
  <c r="I17" s="1"/>
  <c r="F16"/>
  <c r="H16" s="1"/>
  <c r="I89" i="19"/>
  <c r="I88"/>
  <c r="I90" s="1"/>
  <c r="H89"/>
  <c r="H88"/>
  <c r="E85"/>
  <c r="F85" s="1"/>
  <c r="F84"/>
  <c r="I84" s="1"/>
  <c r="H82"/>
  <c r="H80"/>
  <c r="H78"/>
  <c r="F77"/>
  <c r="H77" s="1"/>
  <c r="H76"/>
  <c r="F76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H54"/>
  <c r="F54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F20"/>
  <c r="H20" s="1"/>
  <c r="F19"/>
  <c r="H19" s="1"/>
  <c r="E18"/>
  <c r="F18" s="1"/>
  <c r="F17"/>
  <c r="I17" s="1"/>
  <c r="F16"/>
  <c r="H16" s="1"/>
  <c r="I88" i="18"/>
  <c r="I91" i="26" l="1"/>
  <c r="H17"/>
  <c r="H39"/>
  <c r="H84"/>
  <c r="I51"/>
  <c r="I52"/>
  <c r="H58"/>
  <c r="H60"/>
  <c r="H50"/>
  <c r="H41"/>
  <c r="H31"/>
  <c r="I18"/>
  <c r="H18"/>
  <c r="I85"/>
  <c r="H85"/>
  <c r="H86" s="1"/>
  <c r="I16"/>
  <c r="I20"/>
  <c r="H21"/>
  <c r="I26"/>
  <c r="H27"/>
  <c r="I30"/>
  <c r="I32"/>
  <c r="I38"/>
  <c r="I42"/>
  <c r="I94" i="25"/>
  <c r="H17"/>
  <c r="I49"/>
  <c r="I47"/>
  <c r="I45"/>
  <c r="I48"/>
  <c r="I46"/>
  <c r="I71"/>
  <c r="I85"/>
  <c r="H85"/>
  <c r="H86" s="1"/>
  <c r="I18"/>
  <c r="H18"/>
  <c r="I16"/>
  <c r="I20"/>
  <c r="H21"/>
  <c r="I26"/>
  <c r="H27"/>
  <c r="I30"/>
  <c r="H31"/>
  <c r="I32"/>
  <c r="I38"/>
  <c r="H39"/>
  <c r="H41"/>
  <c r="I42"/>
  <c r="H50"/>
  <c r="H58"/>
  <c r="H60"/>
  <c r="H84"/>
  <c r="I90" i="24"/>
  <c r="H17"/>
  <c r="H27"/>
  <c r="H84"/>
  <c r="H60"/>
  <c r="H58"/>
  <c r="H81" s="1"/>
  <c r="H50"/>
  <c r="H41"/>
  <c r="H39"/>
  <c r="H31"/>
  <c r="H21"/>
  <c r="I18"/>
  <c r="H18"/>
  <c r="I85"/>
  <c r="H85"/>
  <c r="H86" s="1"/>
  <c r="I16"/>
  <c r="I20"/>
  <c r="I26"/>
  <c r="I30"/>
  <c r="I32"/>
  <c r="I38"/>
  <c r="I42"/>
  <c r="H17" i="23"/>
  <c r="H27"/>
  <c r="H84"/>
  <c r="H21"/>
  <c r="H60"/>
  <c r="H50"/>
  <c r="H58"/>
  <c r="H81" s="1"/>
  <c r="H41"/>
  <c r="H31"/>
  <c r="I18"/>
  <c r="H18"/>
  <c r="I85"/>
  <c r="H85"/>
  <c r="H86" s="1"/>
  <c r="I16"/>
  <c r="I20"/>
  <c r="I26"/>
  <c r="I30"/>
  <c r="I32"/>
  <c r="I38"/>
  <c r="I42"/>
  <c r="I97" i="22"/>
  <c r="H17"/>
  <c r="I85"/>
  <c r="H85"/>
  <c r="H86" s="1"/>
  <c r="I18"/>
  <c r="H18"/>
  <c r="I16"/>
  <c r="I20"/>
  <c r="H21"/>
  <c r="I26"/>
  <c r="H27"/>
  <c r="I30"/>
  <c r="H31"/>
  <c r="I32"/>
  <c r="I38"/>
  <c r="H39"/>
  <c r="H41"/>
  <c r="I42"/>
  <c r="H58"/>
  <c r="H60"/>
  <c r="H84"/>
  <c r="I92" i="21"/>
  <c r="H47"/>
  <c r="H45"/>
  <c r="H46"/>
  <c r="H48"/>
  <c r="H17"/>
  <c r="I22"/>
  <c r="I24"/>
  <c r="I66"/>
  <c r="I69"/>
  <c r="I67"/>
  <c r="I19"/>
  <c r="I25"/>
  <c r="I23"/>
  <c r="I51"/>
  <c r="I52"/>
  <c r="I70"/>
  <c r="I68"/>
  <c r="H41"/>
  <c r="H39"/>
  <c r="H31"/>
  <c r="H21"/>
  <c r="H27"/>
  <c r="I18"/>
  <c r="H18"/>
  <c r="I85"/>
  <c r="H85"/>
  <c r="H86" s="1"/>
  <c r="I16"/>
  <c r="I20"/>
  <c r="I26"/>
  <c r="I30"/>
  <c r="I32"/>
  <c r="I38"/>
  <c r="I42"/>
  <c r="H58"/>
  <c r="H60"/>
  <c r="H84"/>
  <c r="I94" i="20"/>
  <c r="I18"/>
  <c r="H18"/>
  <c r="I85"/>
  <c r="H85"/>
  <c r="H86" s="1"/>
  <c r="I16"/>
  <c r="I20"/>
  <c r="H21"/>
  <c r="I26"/>
  <c r="H27"/>
  <c r="I30"/>
  <c r="H31"/>
  <c r="I32"/>
  <c r="I38"/>
  <c r="H39"/>
  <c r="H41"/>
  <c r="H50"/>
  <c r="H58"/>
  <c r="H60"/>
  <c r="H84"/>
  <c r="H21" i="19"/>
  <c r="H31"/>
  <c r="H39"/>
  <c r="H58"/>
  <c r="H17"/>
  <c r="H27"/>
  <c r="H41"/>
  <c r="H60"/>
  <c r="H84"/>
  <c r="H50"/>
  <c r="I18"/>
  <c r="H18"/>
  <c r="I85"/>
  <c r="H85"/>
  <c r="H86" s="1"/>
  <c r="I16"/>
  <c r="I20"/>
  <c r="I26"/>
  <c r="I30"/>
  <c r="I32"/>
  <c r="I38"/>
  <c r="I42"/>
  <c r="I86" i="26" l="1"/>
  <c r="H81"/>
  <c r="I93"/>
  <c r="H81" i="25"/>
  <c r="I96"/>
  <c r="I86" i="24"/>
  <c r="I92" s="1"/>
  <c r="I86" i="23"/>
  <c r="I91" s="1"/>
  <c r="I86" i="22"/>
  <c r="H81"/>
  <c r="I99"/>
  <c r="I86" i="21"/>
  <c r="H81"/>
  <c r="I94"/>
  <c r="I86" i="20"/>
  <c r="H81"/>
  <c r="I96"/>
  <c r="I86" i="19"/>
  <c r="H81"/>
  <c r="I92"/>
  <c r="I89" i="18" l="1"/>
  <c r="H88"/>
  <c r="E85"/>
  <c r="F85" s="1"/>
  <c r="F84"/>
  <c r="I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I60" s="1"/>
  <c r="I59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H42" s="1"/>
  <c r="F41"/>
  <c r="I41" s="1"/>
  <c r="H40"/>
  <c r="F39"/>
  <c r="I39" s="1"/>
  <c r="F38"/>
  <c r="H38" s="1"/>
  <c r="I37"/>
  <c r="H37"/>
  <c r="H35"/>
  <c r="H34"/>
  <c r="H33"/>
  <c r="F33"/>
  <c r="I33" s="1"/>
  <c r="F32"/>
  <c r="H32" s="1"/>
  <c r="F31"/>
  <c r="I31" s="1"/>
  <c r="F30"/>
  <c r="H30" s="1"/>
  <c r="F27"/>
  <c r="I27" s="1"/>
  <c r="F26"/>
  <c r="H26" s="1"/>
  <c r="F25"/>
  <c r="H25" s="1"/>
  <c r="F24"/>
  <c r="H24" s="1"/>
  <c r="F23"/>
  <c r="H23" s="1"/>
  <c r="F22"/>
  <c r="H22" s="1"/>
  <c r="F21"/>
  <c r="I21" s="1"/>
  <c r="H20"/>
  <c r="F20"/>
  <c r="I20" s="1"/>
  <c r="H19"/>
  <c r="F19"/>
  <c r="F18"/>
  <c r="I18" s="1"/>
  <c r="E18"/>
  <c r="F17"/>
  <c r="I17" s="1"/>
  <c r="F16"/>
  <c r="H16" s="1"/>
  <c r="I86" i="17"/>
  <c r="I108"/>
  <c r="H107"/>
  <c r="H106"/>
  <c r="H105"/>
  <c r="H104"/>
  <c r="F103"/>
  <c r="H103" s="1"/>
  <c r="H102"/>
  <c r="F102"/>
  <c r="F101"/>
  <c r="H101" s="1"/>
  <c r="F100"/>
  <c r="H100" s="1"/>
  <c r="H99"/>
  <c r="F98"/>
  <c r="H98" s="1"/>
  <c r="H97"/>
  <c r="F95"/>
  <c r="H95" s="1"/>
  <c r="H94"/>
  <c r="H93"/>
  <c r="H92"/>
  <c r="H91"/>
  <c r="H90"/>
  <c r="H89"/>
  <c r="H88"/>
  <c r="E85"/>
  <c r="F85" s="1"/>
  <c r="F84"/>
  <c r="H84" s="1"/>
  <c r="H82"/>
  <c r="H80"/>
  <c r="H78"/>
  <c r="F77"/>
  <c r="H77" s="1"/>
  <c r="F76"/>
  <c r="H76" s="1"/>
  <c r="H75"/>
  <c r="F74"/>
  <c r="H74" s="1"/>
  <c r="F73"/>
  <c r="H73" s="1"/>
  <c r="F71"/>
  <c r="H71" s="1"/>
  <c r="F70"/>
  <c r="H70" s="1"/>
  <c r="F69"/>
  <c r="H69" s="1"/>
  <c r="F68"/>
  <c r="H68" s="1"/>
  <c r="F67"/>
  <c r="H67" s="1"/>
  <c r="F66"/>
  <c r="H66" s="1"/>
  <c r="H65"/>
  <c r="H64"/>
  <c r="F60"/>
  <c r="H60" s="1"/>
  <c r="I59"/>
  <c r="F58"/>
  <c r="H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F45"/>
  <c r="H45" s="1"/>
  <c r="I43"/>
  <c r="H43"/>
  <c r="F42"/>
  <c r="I42" s="1"/>
  <c r="F41"/>
  <c r="H41" s="1"/>
  <c r="H40"/>
  <c r="F39"/>
  <c r="H39" s="1"/>
  <c r="F38"/>
  <c r="I38" s="1"/>
  <c r="I37"/>
  <c r="H37"/>
  <c r="F27"/>
  <c r="I27" s="1"/>
  <c r="H35"/>
  <c r="H34"/>
  <c r="F26"/>
  <c r="H26" s="1"/>
  <c r="H33"/>
  <c r="F33"/>
  <c r="I33" s="1"/>
  <c r="F32"/>
  <c r="H32" s="1"/>
  <c r="F31"/>
  <c r="H31" s="1"/>
  <c r="F30"/>
  <c r="H30" s="1"/>
  <c r="F25"/>
  <c r="H25" s="1"/>
  <c r="F24"/>
  <c r="H24" s="1"/>
  <c r="F23"/>
  <c r="H23" s="1"/>
  <c r="F22"/>
  <c r="H22" s="1"/>
  <c r="F21"/>
  <c r="H21" s="1"/>
  <c r="F20"/>
  <c r="I20" s="1"/>
  <c r="F19"/>
  <c r="H19" s="1"/>
  <c r="E18"/>
  <c r="F18" s="1"/>
  <c r="F17"/>
  <c r="H17" s="1"/>
  <c r="F16"/>
  <c r="I16" s="1"/>
  <c r="I85" i="18" l="1"/>
  <c r="H85"/>
  <c r="H86" s="1"/>
  <c r="I16"/>
  <c r="H17"/>
  <c r="H18"/>
  <c r="H21"/>
  <c r="I26"/>
  <c r="H27"/>
  <c r="I30"/>
  <c r="H31"/>
  <c r="I32"/>
  <c r="I38"/>
  <c r="H39"/>
  <c r="H41"/>
  <c r="I42"/>
  <c r="H50"/>
  <c r="H58"/>
  <c r="H60"/>
  <c r="H84"/>
  <c r="I110" i="17"/>
  <c r="I32"/>
  <c r="I30"/>
  <c r="I31"/>
  <c r="H81"/>
  <c r="H50"/>
  <c r="I85"/>
  <c r="H85"/>
  <c r="H86" s="1"/>
  <c r="H18"/>
  <c r="I18"/>
  <c r="H16"/>
  <c r="I17"/>
  <c r="H20"/>
  <c r="I21"/>
  <c r="I26"/>
  <c r="H27"/>
  <c r="H38"/>
  <c r="I39"/>
  <c r="I41"/>
  <c r="H42"/>
  <c r="I58"/>
  <c r="I60"/>
  <c r="I84"/>
  <c r="I86" i="18" l="1"/>
  <c r="H81"/>
  <c r="I91"/>
  <c r="G85" i="16" l="1"/>
  <c r="G62"/>
  <c r="E31"/>
  <c r="G85" i="8"/>
  <c r="G92"/>
  <c r="G92" i="16" l="1"/>
  <c r="G94" s="1"/>
  <c r="G94" i="8"/>
  <c r="G62" l="1"/>
  <c r="E31"/>
</calcChain>
</file>

<file path=xl/sharedStrings.xml><?xml version="1.0" encoding="utf-8"?>
<sst xmlns="http://schemas.openxmlformats.org/spreadsheetml/2006/main" count="2739" uniqueCount="243">
  <si>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</si>
  <si>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</si>
  <si>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</si>
  <si>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</si>
  <si>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</si>
  <si>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</si>
  <si>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</si>
  <si>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</si>
  <si>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</si>
  <si>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</si>
  <si>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</si>
  <si>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</si>
  <si>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</si>
  <si>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</si>
  <si>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</si>
  <si>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</si>
  <si>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</si>
  <si>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</si>
  <si>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</si>
  <si>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</si>
  <si>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</si>
  <si>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</si>
  <si>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</si>
  <si>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</si>
  <si>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</si>
  <si>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</si>
  <si>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</si>
  <si>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</si>
  <si>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</si>
  <si>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</si>
  <si>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</si>
  <si>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</si>
  <si>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</si>
  <si>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</si>
  <si>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</si>
  <si>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</si>
  <si>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</si>
  <si>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</si>
  <si>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</si>
  <si>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</si>
  <si>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</si>
  <si>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</si>
  <si>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</si>
  <si>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</si>
  <si>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</si>
  <si>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</si>
  <si>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</si>
  <si>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</si>
  <si>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</si>
  <si>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</si>
  <si>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</si>
  <si>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</si>
  <si>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</si>
  <si>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</si>
  <si>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</si>
  <si>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</si>
  <si>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</si>
  <si>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</si>
  <si>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</si>
  <si>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</si>
  <si>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</si>
  <si>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</si>
  <si>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</si>
  <si>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</si>
  <si>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</si>
  <si>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</si>
  <si>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</si>
  <si>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</si>
  <si>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</si>
  <si>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</si>
  <si>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</si>
  <si>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</si>
  <si>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</si>
  <si>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</si>
  <si>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</si>
  <si>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</si>
  <si>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</si>
  <si>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</si>
  <si>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</si>
  <si>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</si>
  <si>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</si>
  <si>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</si>
  <si>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</si>
  <si>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</si>
  <si>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</si>
  <si>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</si>
  <si>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Осмотр и очистка оголовков дымоходов и вентканалов от наледи и снега (по необходимости) зимой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</si>
  <si>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</si>
  <si>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</si>
  <si>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</si>
  <si>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</si>
  <si>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</si>
  <si>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</si>
  <si>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</si>
  <si>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(замки навесные)</t>
  </si>
  <si>
    <t>II. Уборка земельного участка</t>
  </si>
  <si>
    <t>ООО «Жилсервис»</t>
  </si>
  <si>
    <t>АКТ №11</t>
  </si>
  <si>
    <t>за период с 01.11.2016 г. по 30.11.2016 г.</t>
  </si>
  <si>
    <t>100м2</t>
  </si>
  <si>
    <t>155 раз за сезон</t>
  </si>
  <si>
    <t>1000м2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</si>
  <si>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</si>
  <si>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</si>
  <si>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</si>
  <si>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Техническое обслуживание наружных газопроводов</t>
  </si>
  <si>
    <t>Уборка контейнерной площадки (16 кв.м.)</t>
  </si>
  <si>
    <t>Подметание территории с усовершенствованным покрытием асф.: крыльца, контейнерн. пл., проезд, тротуар</t>
  </si>
  <si>
    <t>Уборка газонов</t>
  </si>
  <si>
    <t>Осмотр шиферной кровли</t>
  </si>
  <si>
    <t>1 раз в месяц (5 раз за сезон)</t>
  </si>
  <si>
    <t>шт</t>
  </si>
  <si>
    <t>100м3</t>
  </si>
  <si>
    <t>1000м3</t>
  </si>
  <si>
    <t>Вода для промывки СО</t>
  </si>
  <si>
    <t>Сброс воды после промывки СО в канализацию</t>
  </si>
  <si>
    <t>ТО внутридомового газ.оборудования</t>
  </si>
  <si>
    <t>Аварийно-диспетчерское обслуживание</t>
  </si>
  <si>
    <t>за период с 01.12.2016 г. по 31.12.2016 г.</t>
  </si>
  <si>
    <t xml:space="preserve">Проверка дымоходов </t>
  </si>
  <si>
    <t>Прочистка каналов</t>
  </si>
  <si>
    <t>3м</t>
  </si>
  <si>
    <t>30 раз за сезон</t>
  </si>
  <si>
    <t xml:space="preserve">Очистка края кровли от слежавшегося снега со сбрасыванием сосулек (10% от S кровли) </t>
  </si>
  <si>
    <t>АКТ №12</t>
  </si>
  <si>
    <t>Влажное подметание лестничных клеток 1 этажа</t>
  </si>
  <si>
    <t>3 раза в неделю 156 раз в год</t>
  </si>
  <si>
    <t>Влажное подметание лестничных клеток 2-5 этажа</t>
  </si>
  <si>
    <t>2 раза в неделю 104 раза в год</t>
  </si>
  <si>
    <t>Мытье лестничных  площадок и маршей 1-5 этаж.</t>
  </si>
  <si>
    <t xml:space="preserve">2 раза в месяц   24 раза в год 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</si>
  <si>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</si>
  <si>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</si>
  <si>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</si>
  <si>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</si>
  <si>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</si>
  <si>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>1 раз в 2 месяца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</si>
  <si>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</si>
  <si>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</si>
  <si>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</si>
  <si>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</si>
  <si>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отопительных приборов</t>
  </si>
  <si>
    <t>2 раза в неделю 52 раза в сезон</t>
  </si>
  <si>
    <t>3 раза в неделю 78 раз за сезон</t>
  </si>
  <si>
    <t>Вывоз снега с придомовой территории</t>
  </si>
  <si>
    <t>35 раз за сезон</t>
  </si>
  <si>
    <t xml:space="preserve">6 раз за сезон </t>
  </si>
  <si>
    <t>Очистка козырьков над входами в подъезды от слежавшегося снега со сбрасыванием сосулек</t>
  </si>
  <si>
    <t xml:space="preserve">Смена светодиодных светильников </t>
  </si>
  <si>
    <t>Стоимость светодиодного светильника</t>
  </si>
  <si>
    <t>руб</t>
  </si>
  <si>
    <t>Смена плавкой вставки в электрощитке</t>
  </si>
  <si>
    <t>Замена ламп ДРЛ</t>
  </si>
  <si>
    <t>Прочистка засоров ГВС, XВC</t>
  </si>
  <si>
    <t>Внеплановй осмотр электросетей, армазуры и электрооборудования на лестничных клетках</t>
  </si>
  <si>
    <t>Работа автовышки</t>
  </si>
  <si>
    <t>маш/час</t>
  </si>
  <si>
    <t>Смена дверных приборов - пружины</t>
  </si>
  <si>
    <t>Устройство хомута диаметром до 50 мм</t>
  </si>
  <si>
    <t>2. Всего за период с 01.12.2016 по 31.12.2016 выполнено работ (оказано услуг) на общую сумму: 53891,46 руб.</t>
  </si>
  <si>
    <t>(пятьдесят три тысячи восемьсот девяносто один рубль 46 копеек)</t>
  </si>
  <si>
    <t xml:space="preserve">приемки оказанных услуг и выполненных работ по содержанию и текущему ремонту
общего имущества в многоквартирном доме №14 по ул.Советская пгт.Ярега
</t>
  </si>
  <si>
    <t>2. Всего за период с 01.11.2016 по 30.11.2016 выполнено работ (оказано услуг) на общую сумму: 50226,62 руб.</t>
  </si>
  <si>
    <t>(пятьдесят тысяч двести двадцать шесть рублей 62 копейки)</t>
  </si>
  <si>
    <t>генеральный директор Куканов Ю.Л.</t>
  </si>
  <si>
    <r>
      <t xml:space="preserve">    Собственники помещений в многоквартирном доме, расположенном по адресу: пгт.Ярега, ул.Советская, д.14,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28.02.2014г.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</si>
  <si>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14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ул.Советская, д.14</t>
    </r>
  </si>
  <si>
    <t>III. Проведение технических осмотров</t>
  </si>
  <si>
    <t>IV. Содержание общего имущества МКД</t>
  </si>
  <si>
    <t>V. Прочие услуги</t>
  </si>
  <si>
    <t>III. Содержание общего имущества МКД</t>
  </si>
  <si>
    <t>IV. Прочие услуги</t>
  </si>
  <si>
    <t>АКТ №1</t>
  </si>
  <si>
    <t>ежедневно 365 раз</t>
  </si>
  <si>
    <t>по мере необходимости</t>
  </si>
  <si>
    <t xml:space="preserve"> </t>
  </si>
  <si>
    <t>Спуск воды после промывки СО в канализацию</t>
  </si>
  <si>
    <t>Мелкий ремонт электропроводки</t>
  </si>
  <si>
    <t>1п.м.</t>
  </si>
  <si>
    <t>1 маш/час</t>
  </si>
  <si>
    <t>Внеплановая проверка вентканалов</t>
  </si>
  <si>
    <t>Ремонт и регулировка доводчика (со стоимостью доводчика)</t>
  </si>
  <si>
    <t>1шт.</t>
  </si>
  <si>
    <t>Установка новой входной металлической двери</t>
  </si>
  <si>
    <t>тыс.руб.</t>
  </si>
  <si>
    <t>Внеплановый осмотр вводных электрических щитков</t>
  </si>
  <si>
    <t>100шт</t>
  </si>
  <si>
    <t>Смена трубопроводов на полипропиленовые трубы PN20 диаметром 20 мм</t>
  </si>
  <si>
    <t>Ремонт поверхности кирпичных стен при глубине заделки в 1 кирпич площадью в одном месте до 1 м2</t>
  </si>
  <si>
    <t xml:space="preserve">Внеплановая проверка дымоходов </t>
  </si>
  <si>
    <t>Установка заглушек диаметром трубопроводов до 100 мм</t>
  </si>
  <si>
    <t>заглушка</t>
  </si>
  <si>
    <t>Разборка кирпичных перегородок на отдельные кирпичи</t>
  </si>
  <si>
    <t>Окраска известковыми составами по штукатурке помещений площадью более 5 м2</t>
  </si>
  <si>
    <t>10 м2</t>
  </si>
  <si>
    <t>Простая масляная окраска ранее окрашенных полов с подготовкой и расчисткой старой краски до 10 %, помещении площадью менее 5 м2 (эмаль ПФ-115 зел.глянц. ЭКОНОМ)</t>
  </si>
  <si>
    <t xml:space="preserve">Герметизация стыков соединений стояков </t>
  </si>
  <si>
    <t>1 соединен</t>
  </si>
  <si>
    <t>Смена внутренних трубопроводов из стальных труб диаметром до 50 мм</t>
  </si>
  <si>
    <t xml:space="preserve">Смена сгонов у трубопроводов диаметром до 20 мм </t>
  </si>
  <si>
    <t>1 сгон</t>
  </si>
  <si>
    <t xml:space="preserve">2 раза в месяц 24 раза в год 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</si>
  <si>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</si>
  <si>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</si>
  <si>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>2. Всего за период с 01.01.2016 по 31.01.2016 выполнено работ (оказано услуг) на общую сумму: 60318,79 руб.</t>
  </si>
  <si>
    <t>(шестьдесят тысяч триста восемнадцать рублей 79 копеек)</t>
  </si>
  <si>
    <t>АКТ №2</t>
  </si>
  <si>
    <t>2. Всего за период с 01.02.2016 по 29.02.2016 выполнено работ (оказано услуг) на общую сумму: 46005,69 руб.</t>
  </si>
  <si>
    <t>(сорок шесть тысяч пять рублей 69 копеек)</t>
  </si>
  <si>
    <t>АКТ №3</t>
  </si>
  <si>
    <t>за период с 01.03.2016 г. по 31.03.2016 г.</t>
  </si>
  <si>
    <t>2. Всего за период с 01.03.2016 по 31.03.2016 выполнено работ (оказано услуг) на общую сумму: 45688,93 руб.</t>
  </si>
  <si>
    <t>(сорок пять тысяч шестьсот восемьдесят восемь рублей 93 копейки)</t>
  </si>
  <si>
    <t>АКТ №4</t>
  </si>
  <si>
    <t>за период с 01.04.2016 г. по 31.04.2016 г.</t>
  </si>
  <si>
    <t>2. Всего за период с 01.04.2016 по 30.04.2016 выполнено работ (оказано услуг) на общую сумму: 80701,20 руб.</t>
  </si>
  <si>
    <t>(восемьдесят тысяч семьсот один рубль 20 копеек)</t>
  </si>
  <si>
    <t>АКТ №5</t>
  </si>
  <si>
    <t>за период с 01.05.2016 г. по 31.05.2016 г.</t>
  </si>
  <si>
    <t>2. Всего за период с 01.05.2016 по 31.05.2016 выполнено работ (оказано услуг) на общую сумму: 152122,94 руб.</t>
  </si>
  <si>
    <t>(сто пятьдесят две тысячи сто двадцать два рубля 94 копейки)</t>
  </si>
  <si>
    <t>АКТ №6</t>
  </si>
  <si>
    <t>за период с 01.06.2016 г. по 30.06.2016 г.</t>
  </si>
  <si>
    <t>III. Прочие услуги</t>
  </si>
  <si>
    <t>2. Всего за период с 01.06.2016 по 30.06.2016 выполнено работ (оказано услуг) на общую сумму: 36906,05 руб.</t>
  </si>
  <si>
    <t>(тридцать шесть тысяч девятьсот шесть рублей 05 копеек)</t>
  </si>
  <si>
    <t>АКТ №7</t>
  </si>
  <si>
    <t>за период с 01.07.2016 г. по 31.07.2016 г.</t>
  </si>
  <si>
    <t>2. Всего за период с 01.07.2016 по 31.07.2016 выполнено работ (оказано услуг) на общую сумму: 34262,44 руб.</t>
  </si>
  <si>
    <t>(тридцать четыре тысячи двести шестьдесят два рубля 44 копейки)</t>
  </si>
  <si>
    <t>АКТ №8</t>
  </si>
  <si>
    <t>за период с 01.08.2016 г. по 31.08.2016 г.</t>
  </si>
  <si>
    <t>2. Всего за период с 01.08.2016 по 31.08.2016 выполнено работ (оказано услуг) на общую сумму: 53342,68 руб.</t>
  </si>
  <si>
    <t>АКТ №9</t>
  </si>
  <si>
    <t>за период с 01.09.2016 г. по 30.09.2016 г.</t>
  </si>
  <si>
    <t>2. Всего за период с 01.09.2016 по 30.09.2016 выполнено работ (оказано услуг) на общую сумму: 44520,18 руб.</t>
  </si>
  <si>
    <t>(сорок четыре тысячи пятьсот двадцать рублей 18 копеек)</t>
  </si>
  <si>
    <t>АКТ №10</t>
  </si>
  <si>
    <t>за период с 01.10.2016 г. по 31.10.2016 г.</t>
  </si>
  <si>
    <t>2. Всего за период с 01.10.2016 по 31.10.2016 выполнено работ (оказано услуг) на общую сумму: 40566,01 руб.</t>
  </si>
  <si>
    <t>(сорок тысяч пятьсот шестьдесят шесть рублей 01 копейка)</t>
  </si>
  <si>
    <t>(пятьдесят три тысячи триста сорок два рубля 68 копеек)</t>
  </si>
  <si>
    <t>31.04.2016</t>
  </si>
</sst>
</file>

<file path=xl/styles.xml><?xml version="1.0" encoding="utf-8"?>
<styleSheet xmlns="http://schemas.openxmlformats.org/spreadsheetml/2006/main">
  <numFmts count="1">
    <numFmt numFmtId="164" formatCode="#,##0.00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8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4" fontId="11" fillId="3" borderId="9" xfId="0" applyNumberFormat="1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3" xfId="0" applyFont="1" applyFill="1" applyBorder="1"/>
    <xf numFmtId="4" fontId="11" fillId="2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11" fillId="3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4" fontId="11" fillId="0" borderId="5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1"/>
  <sheetViews>
    <sheetView tabSelected="1"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172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85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4"/>
      <c r="C6" s="104"/>
      <c r="D6" s="104"/>
      <c r="E6" s="104"/>
      <c r="F6" s="104"/>
      <c r="G6" s="104"/>
      <c r="H6" s="104"/>
      <c r="I6" s="37">
        <v>42400</v>
      </c>
    </row>
    <row r="7" spans="1:9" ht="15.75">
      <c r="B7" s="100"/>
      <c r="C7" s="100"/>
      <c r="D7" s="100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6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7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hidden="1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hidden="1" customHeight="1">
      <c r="A30" s="36">
        <v>8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hidden="1" customHeight="1">
      <c r="A31" s="36">
        <v>9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hidden="1" customHeight="1">
      <c r="A33" s="36">
        <v>10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customHeight="1">
      <c r="A37" s="36">
        <v>8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customHeight="1">
      <c r="A38" s="36">
        <v>9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customHeight="1">
      <c r="A39" s="36">
        <v>10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customHeight="1">
      <c r="A41" s="36">
        <v>11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customHeight="1">
      <c r="A42" s="36">
        <v>12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customHeight="1">
      <c r="A43" s="36">
        <v>13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hidden="1" customHeight="1">
      <c r="A45" s="36"/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v>0</v>
      </c>
    </row>
    <row r="46" spans="1:9" ht="15.75" hidden="1" customHeight="1">
      <c r="A46" s="36"/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v>0</v>
      </c>
    </row>
    <row r="47" spans="1:9" ht="15.75" hidden="1" customHeight="1">
      <c r="A47" s="36"/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v>0</v>
      </c>
    </row>
    <row r="48" spans="1:9" ht="15.75" hidden="1" customHeight="1">
      <c r="A48" s="36"/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v>0</v>
      </c>
    </row>
    <row r="49" spans="1:9" ht="15.75" hidden="1" customHeight="1">
      <c r="A49" s="36"/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v>0</v>
      </c>
    </row>
    <row r="50" spans="1:9" ht="15.75" customHeight="1">
      <c r="A50" s="36">
        <v>14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hidden="1" customHeight="1">
      <c r="A51" s="36"/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v>0</v>
      </c>
    </row>
    <row r="52" spans="1:9" ht="31.5" hidden="1" customHeight="1">
      <c r="A52" s="36"/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v>0</v>
      </c>
    </row>
    <row r="53" spans="1:9" ht="15.75" hidden="1" customHeight="1">
      <c r="A53" s="36"/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v>0</v>
      </c>
    </row>
    <row r="54" spans="1:9" ht="15.75" customHeight="1">
      <c r="A54" s="36">
        <v>15</v>
      </c>
      <c r="B54" s="122" t="s">
        <v>119</v>
      </c>
      <c r="C54" s="123" t="s">
        <v>111</v>
      </c>
      <c r="D54" s="122" t="s">
        <v>77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customHeight="1">
      <c r="A55" s="36">
        <v>16</v>
      </c>
      <c r="B55" s="122" t="s">
        <v>43</v>
      </c>
      <c r="C55" s="123" t="s">
        <v>111</v>
      </c>
      <c r="D55" s="122" t="s">
        <v>77</v>
      </c>
      <c r="E55" s="124">
        <v>124</v>
      </c>
      <c r="F55" s="125">
        <f>SUM(E55)*3</f>
        <v>372</v>
      </c>
      <c r="G55" s="16">
        <v>70.209999999999994</v>
      </c>
      <c r="H55" s="126">
        <f t="shared" si="4"/>
        <v>26.118119999999998</v>
      </c>
      <c r="I55" s="16">
        <f>E55*G55</f>
        <v>8706.0399999999991</v>
      </c>
    </row>
    <row r="56" spans="1:9" ht="15.75" customHeight="1">
      <c r="A56" s="158" t="s">
        <v>168</v>
      </c>
      <c r="B56" s="159"/>
      <c r="C56" s="159"/>
      <c r="D56" s="159"/>
      <c r="E56" s="159"/>
      <c r="F56" s="159"/>
      <c r="G56" s="159"/>
      <c r="H56" s="159"/>
      <c r="I56" s="160"/>
    </row>
    <row r="57" spans="1:9" ht="15.75" customHeight="1">
      <c r="A57" s="36"/>
      <c r="B57" s="145" t="s">
        <v>45</v>
      </c>
      <c r="C57" s="123"/>
      <c r="D57" s="122"/>
      <c r="E57" s="124"/>
      <c r="F57" s="125"/>
      <c r="G57" s="125"/>
      <c r="H57" s="126"/>
      <c r="I57" s="16"/>
    </row>
    <row r="58" spans="1:9" ht="31.5" customHeight="1">
      <c r="A58" s="36">
        <v>17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customHeight="1">
      <c r="A59" s="36">
        <v>18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customHeight="1">
      <c r="A60" s="36">
        <v>19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hidden="1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5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5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5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5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5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5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5"/>
        <v>0.46179599999999998</v>
      </c>
      <c r="I70" s="16">
        <v>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5"/>
        <v>0.2666</v>
      </c>
      <c r="I71" s="16">
        <v>0</v>
      </c>
    </row>
    <row r="72" spans="1:9" ht="15.75" hidden="1" customHeight="1">
      <c r="A72" s="36"/>
      <c r="B72" s="105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5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5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5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5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5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5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5"/>
        <v>0.294985</v>
      </c>
      <c r="I80" s="16">
        <v>0</v>
      </c>
    </row>
    <row r="81" spans="1:9" ht="15.75" hidden="1" customHeight="1">
      <c r="A81" s="36"/>
      <c r="B81" s="105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169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20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21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I16+I17+I18+I20+I21+I26+I27+I37+I38+I39+I41+I42+I43+I50+I54+I55+I58+I59+I60+I84+I85</f>
        <v>60318.787228500005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hidden="1" customHeight="1">
      <c r="A88" s="36"/>
      <c r="B88" s="96" t="s">
        <v>155</v>
      </c>
      <c r="C88" s="97" t="s">
        <v>179</v>
      </c>
      <c r="D88" s="36"/>
      <c r="E88" s="23"/>
      <c r="F88" s="23">
        <v>9</v>
      </c>
      <c r="G88" s="23">
        <v>1501</v>
      </c>
      <c r="H88" s="118">
        <f t="shared" ref="H88:H107" si="6">G88*F88/1000</f>
        <v>13.509</v>
      </c>
      <c r="I88" s="16">
        <v>0</v>
      </c>
    </row>
    <row r="89" spans="1:9" ht="15.75" hidden="1" customHeight="1">
      <c r="A89" s="36"/>
      <c r="B89" s="122" t="s">
        <v>180</v>
      </c>
      <c r="C89" s="123" t="s">
        <v>111</v>
      </c>
      <c r="D89" s="36"/>
      <c r="E89" s="23"/>
      <c r="F89" s="23">
        <v>3</v>
      </c>
      <c r="G89" s="23">
        <v>81.73</v>
      </c>
      <c r="H89" s="118">
        <f t="shared" si="6"/>
        <v>0.24518999999999999</v>
      </c>
      <c r="I89" s="16">
        <v>0</v>
      </c>
    </row>
    <row r="90" spans="1:9" ht="31.5" hidden="1" customHeight="1">
      <c r="A90" s="36"/>
      <c r="B90" s="119" t="s">
        <v>181</v>
      </c>
      <c r="C90" s="36" t="s">
        <v>182</v>
      </c>
      <c r="D90" s="36"/>
      <c r="E90" s="23"/>
      <c r="F90" s="23">
        <v>3</v>
      </c>
      <c r="G90" s="23">
        <v>1835.8</v>
      </c>
      <c r="H90" s="118">
        <f t="shared" si="6"/>
        <v>5.5073999999999996</v>
      </c>
      <c r="I90" s="16">
        <v>0</v>
      </c>
    </row>
    <row r="91" spans="1:9" ht="15.75" hidden="1" customHeight="1">
      <c r="A91" s="36"/>
      <c r="B91" s="119" t="s">
        <v>183</v>
      </c>
      <c r="C91" s="36" t="s">
        <v>184</v>
      </c>
      <c r="D91" s="36"/>
      <c r="E91" s="23"/>
      <c r="F91" s="23">
        <v>1</v>
      </c>
      <c r="G91" s="23">
        <v>15786</v>
      </c>
      <c r="H91" s="118">
        <f t="shared" si="6"/>
        <v>15.786</v>
      </c>
      <c r="I91" s="16">
        <v>0</v>
      </c>
    </row>
    <row r="92" spans="1:9" ht="15.75" hidden="1" customHeight="1">
      <c r="A92" s="36"/>
      <c r="B92" s="96" t="s">
        <v>91</v>
      </c>
      <c r="C92" s="97" t="s">
        <v>111</v>
      </c>
      <c r="D92" s="36"/>
      <c r="E92" s="23"/>
      <c r="F92" s="23">
        <v>10</v>
      </c>
      <c r="G92" s="23">
        <v>180.15</v>
      </c>
      <c r="H92" s="118">
        <f t="shared" si="6"/>
        <v>1.8015000000000001</v>
      </c>
      <c r="I92" s="16">
        <v>0</v>
      </c>
    </row>
    <row r="93" spans="1:9" ht="15.75" hidden="1" customHeight="1">
      <c r="A93" s="36"/>
      <c r="B93" s="96" t="s">
        <v>185</v>
      </c>
      <c r="C93" s="97" t="s">
        <v>186</v>
      </c>
      <c r="D93" s="67"/>
      <c r="E93" s="16"/>
      <c r="F93" s="16">
        <v>0.03</v>
      </c>
      <c r="G93" s="16">
        <v>7033.13</v>
      </c>
      <c r="H93" s="121">
        <f t="shared" si="6"/>
        <v>0.21099389999999998</v>
      </c>
      <c r="I93" s="16">
        <v>0</v>
      </c>
    </row>
    <row r="94" spans="1:9" ht="31.5" hidden="1" customHeight="1">
      <c r="A94" s="36"/>
      <c r="B94" s="96" t="s">
        <v>187</v>
      </c>
      <c r="C94" s="97" t="s">
        <v>90</v>
      </c>
      <c r="D94" s="67"/>
      <c r="E94" s="16"/>
      <c r="F94" s="16">
        <v>5</v>
      </c>
      <c r="G94" s="16">
        <v>1146</v>
      </c>
      <c r="H94" s="121">
        <f t="shared" si="6"/>
        <v>5.73</v>
      </c>
      <c r="I94" s="16">
        <v>0</v>
      </c>
    </row>
    <row r="95" spans="1:9" ht="31.5" hidden="1" customHeight="1">
      <c r="A95" s="36"/>
      <c r="B95" s="119" t="s">
        <v>188</v>
      </c>
      <c r="C95" s="36" t="s">
        <v>132</v>
      </c>
      <c r="D95" s="67"/>
      <c r="E95" s="16"/>
      <c r="F95" s="16">
        <f>0.5/10</f>
        <v>0.05</v>
      </c>
      <c r="G95" s="16">
        <v>43283.26</v>
      </c>
      <c r="H95" s="121">
        <f t="shared" si="6"/>
        <v>2.1641629999999998</v>
      </c>
      <c r="I95" s="16">
        <v>0</v>
      </c>
    </row>
    <row r="96" spans="1:9" ht="15.75" hidden="1" customHeight="1">
      <c r="A96" s="36"/>
      <c r="B96" s="119" t="s">
        <v>189</v>
      </c>
      <c r="C96" s="36" t="s">
        <v>111</v>
      </c>
      <c r="D96" s="67"/>
      <c r="E96" s="16"/>
      <c r="F96" s="16">
        <v>1</v>
      </c>
      <c r="G96" s="16">
        <v>175.6</v>
      </c>
      <c r="H96" s="121">
        <v>0.18</v>
      </c>
      <c r="I96" s="16">
        <v>0</v>
      </c>
    </row>
    <row r="97" spans="1:9" ht="31.5" hidden="1" customHeight="1">
      <c r="A97" s="36"/>
      <c r="B97" s="96" t="s">
        <v>190</v>
      </c>
      <c r="C97" s="97" t="s">
        <v>191</v>
      </c>
      <c r="D97" s="67"/>
      <c r="E97" s="16"/>
      <c r="F97" s="16">
        <v>1</v>
      </c>
      <c r="G97" s="16">
        <v>629.39</v>
      </c>
      <c r="H97" s="121">
        <f t="shared" si="6"/>
        <v>0.62939000000000001</v>
      </c>
      <c r="I97" s="16">
        <v>0</v>
      </c>
    </row>
    <row r="98" spans="1:9" ht="31.5" hidden="1" customHeight="1">
      <c r="A98" s="36"/>
      <c r="B98" s="96" t="s">
        <v>154</v>
      </c>
      <c r="C98" s="97" t="s">
        <v>39</v>
      </c>
      <c r="D98" s="67"/>
      <c r="E98" s="16"/>
      <c r="F98" s="16">
        <f>4/100</f>
        <v>0.04</v>
      </c>
      <c r="G98" s="16">
        <v>3397.65</v>
      </c>
      <c r="H98" s="121">
        <f t="shared" si="6"/>
        <v>0.135906</v>
      </c>
      <c r="I98" s="16">
        <v>0</v>
      </c>
    </row>
    <row r="99" spans="1:9" ht="15.75" hidden="1" customHeight="1">
      <c r="A99" s="36"/>
      <c r="B99" s="120" t="s">
        <v>94</v>
      </c>
      <c r="C99" s="97" t="s">
        <v>111</v>
      </c>
      <c r="D99" s="67"/>
      <c r="E99" s="16"/>
      <c r="F99" s="16">
        <v>2</v>
      </c>
      <c r="G99" s="16">
        <v>179.96</v>
      </c>
      <c r="H99" s="121">
        <f>G99*F99/1000</f>
        <v>0.35992000000000002</v>
      </c>
      <c r="I99" s="16">
        <v>0</v>
      </c>
    </row>
    <row r="100" spans="1:9" ht="15.75" hidden="1" customHeight="1">
      <c r="A100" s="36"/>
      <c r="B100" s="96" t="s">
        <v>192</v>
      </c>
      <c r="C100" s="97" t="s">
        <v>56</v>
      </c>
      <c r="D100" s="67"/>
      <c r="E100" s="16"/>
      <c r="F100" s="16">
        <f>1.5/100</f>
        <v>1.4999999999999999E-2</v>
      </c>
      <c r="G100" s="16">
        <v>68612.210000000006</v>
      </c>
      <c r="H100" s="121">
        <f>G100*F100/1000</f>
        <v>1.0291831500000002</v>
      </c>
      <c r="I100" s="16">
        <v>0</v>
      </c>
    </row>
    <row r="101" spans="1:9" ht="31.5" hidden="1" customHeight="1">
      <c r="A101" s="36"/>
      <c r="B101" s="96" t="s">
        <v>193</v>
      </c>
      <c r="C101" s="144" t="s">
        <v>194</v>
      </c>
      <c r="D101" s="67"/>
      <c r="E101" s="16"/>
      <c r="F101" s="16">
        <f>0.5/10</f>
        <v>0.05</v>
      </c>
      <c r="G101" s="16">
        <v>1155.67</v>
      </c>
      <c r="H101" s="121">
        <f>G101*F101/1000</f>
        <v>5.7783500000000002E-2</v>
      </c>
      <c r="I101" s="16">
        <v>0</v>
      </c>
    </row>
    <row r="102" spans="1:9" ht="31.5" hidden="1" customHeight="1">
      <c r="A102" s="36"/>
      <c r="B102" s="96" t="s">
        <v>195</v>
      </c>
      <c r="C102" s="97" t="s">
        <v>194</v>
      </c>
      <c r="D102" s="67"/>
      <c r="E102" s="16"/>
      <c r="F102" s="16">
        <f>1/10</f>
        <v>0.1</v>
      </c>
      <c r="G102" s="16">
        <v>975.56</v>
      </c>
      <c r="H102" s="121">
        <f t="shared" ref="H102:H106" si="7">G102*F102/1000</f>
        <v>9.7556000000000004E-2</v>
      </c>
      <c r="I102" s="16">
        <v>0</v>
      </c>
    </row>
    <row r="103" spans="1:9" ht="15.75" hidden="1" customHeight="1">
      <c r="A103" s="36"/>
      <c r="B103" s="94" t="s">
        <v>153</v>
      </c>
      <c r="C103" s="95" t="s">
        <v>121</v>
      </c>
      <c r="D103" s="67"/>
      <c r="E103" s="16"/>
      <c r="F103" s="16">
        <f>58/3</f>
        <v>19.333333333333332</v>
      </c>
      <c r="G103" s="16">
        <v>1063.47</v>
      </c>
      <c r="H103" s="121">
        <f t="shared" si="7"/>
        <v>20.560419999999997</v>
      </c>
      <c r="I103" s="16">
        <v>0</v>
      </c>
    </row>
    <row r="104" spans="1:9" ht="15.75" hidden="1" customHeight="1">
      <c r="A104" s="36"/>
      <c r="B104" s="96" t="s">
        <v>196</v>
      </c>
      <c r="C104" s="97" t="s">
        <v>197</v>
      </c>
      <c r="D104" s="36"/>
      <c r="E104" s="23"/>
      <c r="F104" s="23">
        <v>2</v>
      </c>
      <c r="G104" s="23">
        <v>122.55</v>
      </c>
      <c r="H104" s="118">
        <f>G104*F104/1000</f>
        <v>0.24509999999999998</v>
      </c>
      <c r="I104" s="16">
        <v>0</v>
      </c>
    </row>
    <row r="105" spans="1:9" ht="31.5" hidden="1" customHeight="1">
      <c r="A105" s="36"/>
      <c r="B105" s="96" t="s">
        <v>198</v>
      </c>
      <c r="C105" s="97" t="s">
        <v>90</v>
      </c>
      <c r="D105" s="67"/>
      <c r="E105" s="16"/>
      <c r="F105" s="16">
        <v>3</v>
      </c>
      <c r="G105" s="16">
        <v>1264.3399999999999</v>
      </c>
      <c r="H105" s="121">
        <f t="shared" si="7"/>
        <v>3.7930199999999994</v>
      </c>
      <c r="I105" s="16">
        <v>0</v>
      </c>
    </row>
    <row r="106" spans="1:9" ht="15.75" hidden="1" customHeight="1">
      <c r="A106" s="36"/>
      <c r="B106" s="96" t="s">
        <v>199</v>
      </c>
      <c r="C106" s="97" t="s">
        <v>200</v>
      </c>
      <c r="D106" s="67"/>
      <c r="E106" s="16"/>
      <c r="F106" s="16">
        <v>1</v>
      </c>
      <c r="G106" s="16">
        <v>195.95</v>
      </c>
      <c r="H106" s="121">
        <f t="shared" si="7"/>
        <v>0.19594999999999999</v>
      </c>
      <c r="I106" s="16">
        <v>0</v>
      </c>
    </row>
    <row r="107" spans="1:9" ht="31.5" hidden="1" customHeight="1">
      <c r="A107" s="36"/>
      <c r="B107" s="96" t="s">
        <v>87</v>
      </c>
      <c r="C107" s="36" t="s">
        <v>31</v>
      </c>
      <c r="D107" s="36"/>
      <c r="E107" s="23"/>
      <c r="F107" s="23">
        <v>1</v>
      </c>
      <c r="G107" s="23">
        <v>79.09</v>
      </c>
      <c r="H107" s="118">
        <f t="shared" si="6"/>
        <v>7.9090000000000008E-2</v>
      </c>
      <c r="I107" s="16">
        <v>0</v>
      </c>
    </row>
    <row r="108" spans="1:9">
      <c r="A108" s="36"/>
      <c r="B108" s="61" t="s">
        <v>54</v>
      </c>
      <c r="C108" s="57"/>
      <c r="D108" s="70"/>
      <c r="E108" s="57">
        <v>1</v>
      </c>
      <c r="F108" s="57"/>
      <c r="G108" s="57"/>
      <c r="H108" s="57"/>
      <c r="I108" s="39">
        <f>SUM(I88:I107)</f>
        <v>0</v>
      </c>
    </row>
    <row r="109" spans="1:9" ht="15.75" customHeight="1">
      <c r="A109" s="36"/>
      <c r="B109" s="67" t="s">
        <v>84</v>
      </c>
      <c r="C109" s="19"/>
      <c r="D109" s="19"/>
      <c r="E109" s="58"/>
      <c r="F109" s="58"/>
      <c r="G109" s="59"/>
      <c r="H109" s="59"/>
      <c r="I109" s="22">
        <v>0</v>
      </c>
    </row>
    <row r="110" spans="1:9" ht="15.75" customHeight="1">
      <c r="A110" s="71"/>
      <c r="B110" s="62" t="s">
        <v>55</v>
      </c>
      <c r="C110" s="45"/>
      <c r="D110" s="45"/>
      <c r="E110" s="45"/>
      <c r="F110" s="45"/>
      <c r="G110" s="45"/>
      <c r="H110" s="45"/>
      <c r="I110" s="60">
        <f>I86+I108</f>
        <v>60318.787228500005</v>
      </c>
    </row>
    <row r="111" spans="1:9" ht="15.75" customHeight="1">
      <c r="A111" s="171" t="s">
        <v>204</v>
      </c>
      <c r="B111" s="171"/>
      <c r="C111" s="171"/>
      <c r="D111" s="171"/>
      <c r="E111" s="171"/>
      <c r="F111" s="171"/>
      <c r="G111" s="171"/>
      <c r="H111" s="171"/>
      <c r="I111" s="171"/>
    </row>
    <row r="112" spans="1:9" ht="15.75" customHeight="1">
      <c r="A112" s="106"/>
      <c r="B112" s="166" t="s">
        <v>205</v>
      </c>
      <c r="C112" s="166"/>
      <c r="D112" s="166"/>
      <c r="E112" s="166"/>
      <c r="F112" s="166"/>
      <c r="G112" s="166"/>
      <c r="H112" s="117"/>
      <c r="I112" s="3"/>
    </row>
    <row r="113" spans="1:9" ht="15.75" customHeight="1">
      <c r="A113" s="103"/>
      <c r="B113" s="162" t="s">
        <v>6</v>
      </c>
      <c r="C113" s="162"/>
      <c r="D113" s="162"/>
      <c r="E113" s="162"/>
      <c r="F113" s="162"/>
      <c r="G113" s="162"/>
      <c r="H113" s="31"/>
      <c r="I113" s="5"/>
    </row>
    <row r="114" spans="1:9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ht="15.75" customHeight="1">
      <c r="A115" s="167" t="s">
        <v>7</v>
      </c>
      <c r="B115" s="167"/>
      <c r="C115" s="167"/>
      <c r="D115" s="167"/>
      <c r="E115" s="167"/>
      <c r="F115" s="167"/>
      <c r="G115" s="167"/>
      <c r="H115" s="167"/>
      <c r="I115" s="167"/>
    </row>
    <row r="116" spans="1:9" ht="15.75">
      <c r="A116" s="167" t="s">
        <v>8</v>
      </c>
      <c r="B116" s="167"/>
      <c r="C116" s="167"/>
      <c r="D116" s="167"/>
      <c r="E116" s="167"/>
      <c r="F116" s="167"/>
      <c r="G116" s="167"/>
      <c r="H116" s="167"/>
      <c r="I116" s="167"/>
    </row>
    <row r="117" spans="1:9" ht="15.75">
      <c r="A117" s="168" t="s">
        <v>65</v>
      </c>
      <c r="B117" s="168"/>
      <c r="C117" s="168"/>
      <c r="D117" s="168"/>
      <c r="E117" s="168"/>
      <c r="F117" s="168"/>
      <c r="G117" s="168"/>
      <c r="H117" s="168"/>
      <c r="I117" s="168"/>
    </row>
    <row r="118" spans="1:9" ht="15.75">
      <c r="A118" s="11"/>
    </row>
    <row r="119" spans="1:9" ht="15.75">
      <c r="A119" s="169" t="s">
        <v>9</v>
      </c>
      <c r="B119" s="169"/>
      <c r="C119" s="169"/>
      <c r="D119" s="169"/>
      <c r="E119" s="169"/>
      <c r="F119" s="169"/>
      <c r="G119" s="169"/>
      <c r="H119" s="169"/>
      <c r="I119" s="169"/>
    </row>
    <row r="120" spans="1:9" ht="15.75">
      <c r="A120" s="4"/>
    </row>
    <row r="121" spans="1:9" ht="15.75" customHeight="1">
      <c r="B121" s="100" t="s">
        <v>10</v>
      </c>
      <c r="C121" s="161" t="s">
        <v>164</v>
      </c>
      <c r="D121" s="161"/>
      <c r="E121" s="161"/>
      <c r="F121" s="115"/>
      <c r="I121" s="102"/>
    </row>
    <row r="122" spans="1:9" ht="15.75" customHeight="1">
      <c r="A122" s="103"/>
      <c r="C122" s="162" t="s">
        <v>11</v>
      </c>
      <c r="D122" s="162"/>
      <c r="E122" s="162"/>
      <c r="F122" s="31"/>
      <c r="I122" s="101" t="s">
        <v>12</v>
      </c>
    </row>
    <row r="123" spans="1:9" ht="15.75" customHeight="1">
      <c r="A123" s="32"/>
      <c r="C123" s="12"/>
      <c r="D123" s="12"/>
      <c r="G123" s="12"/>
      <c r="H123" s="12"/>
    </row>
    <row r="124" spans="1:9" ht="15.75" customHeight="1">
      <c r="B124" s="100" t="s">
        <v>13</v>
      </c>
      <c r="C124" s="163"/>
      <c r="D124" s="163"/>
      <c r="E124" s="163"/>
      <c r="F124" s="116"/>
      <c r="I124" s="102"/>
    </row>
    <row r="125" spans="1:9">
      <c r="A125" s="103"/>
      <c r="C125" s="164" t="s">
        <v>11</v>
      </c>
      <c r="D125" s="164"/>
      <c r="E125" s="164"/>
      <c r="F125" s="103"/>
      <c r="I125" s="101" t="s">
        <v>12</v>
      </c>
    </row>
    <row r="126" spans="1:9" ht="15.75">
      <c r="A126" s="4" t="s">
        <v>14</v>
      </c>
    </row>
    <row r="127" spans="1:9">
      <c r="A127" s="165" t="s">
        <v>15</v>
      </c>
      <c r="B127" s="165"/>
      <c r="C127" s="165"/>
      <c r="D127" s="165"/>
      <c r="E127" s="165"/>
      <c r="F127" s="165"/>
      <c r="G127" s="165"/>
      <c r="H127" s="165"/>
      <c r="I127" s="165"/>
    </row>
    <row r="128" spans="1:9" ht="45" customHeight="1">
      <c r="A128" s="157" t="s">
        <v>16</v>
      </c>
      <c r="B128" s="157"/>
      <c r="C128" s="157"/>
      <c r="D128" s="157"/>
      <c r="E128" s="157"/>
      <c r="F128" s="157"/>
      <c r="G128" s="157"/>
      <c r="H128" s="157"/>
      <c r="I128" s="157"/>
    </row>
    <row r="129" spans="1:9" ht="30" customHeight="1">
      <c r="A129" s="157" t="s">
        <v>17</v>
      </c>
      <c r="B129" s="157"/>
      <c r="C129" s="157"/>
      <c r="D129" s="157"/>
      <c r="E129" s="157"/>
      <c r="F129" s="157"/>
      <c r="G129" s="157"/>
      <c r="H129" s="157"/>
      <c r="I129" s="157"/>
    </row>
    <row r="130" spans="1:9" ht="30" customHeight="1">
      <c r="A130" s="157" t="s">
        <v>21</v>
      </c>
      <c r="B130" s="157"/>
      <c r="C130" s="157"/>
      <c r="D130" s="157"/>
      <c r="E130" s="157"/>
      <c r="F130" s="157"/>
      <c r="G130" s="157"/>
      <c r="H130" s="157"/>
      <c r="I130" s="157"/>
    </row>
    <row r="131" spans="1:9" ht="15" customHeight="1">
      <c r="A131" s="157" t="s">
        <v>20</v>
      </c>
      <c r="B131" s="157"/>
      <c r="C131" s="157"/>
      <c r="D131" s="157"/>
      <c r="E131" s="157"/>
      <c r="F131" s="157"/>
      <c r="G131" s="157"/>
      <c r="H131" s="157"/>
      <c r="I131" s="157"/>
    </row>
  </sheetData>
  <mergeCells count="27">
    <mergeCell ref="A14:I14"/>
    <mergeCell ref="A3:I3"/>
    <mergeCell ref="A4:I4"/>
    <mergeCell ref="A5:I5"/>
    <mergeCell ref="A8:I8"/>
    <mergeCell ref="A10:I10"/>
    <mergeCell ref="A117:I117"/>
    <mergeCell ref="A119:I119"/>
    <mergeCell ref="A15:I15"/>
    <mergeCell ref="A28:I28"/>
    <mergeCell ref="A111:I111"/>
    <mergeCell ref="A129:I129"/>
    <mergeCell ref="A130:I130"/>
    <mergeCell ref="A131:I131"/>
    <mergeCell ref="A44:I44"/>
    <mergeCell ref="A56:I56"/>
    <mergeCell ref="A83:I83"/>
    <mergeCell ref="C121:E121"/>
    <mergeCell ref="C122:E122"/>
    <mergeCell ref="C124:E124"/>
    <mergeCell ref="C125:E125"/>
    <mergeCell ref="A127:I127"/>
    <mergeCell ref="A128:I128"/>
    <mergeCell ref="B112:G112"/>
    <mergeCell ref="B113:G113"/>
    <mergeCell ref="A115:I115"/>
    <mergeCell ref="A116:I116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4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237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238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7">
        <v>42674</v>
      </c>
    </row>
    <row r="7" spans="1:9" ht="15.75">
      <c r="B7" s="111"/>
      <c r="C7" s="111"/>
      <c r="D7" s="111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hidden="1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5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6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customHeight="1">
      <c r="A30" s="36">
        <v>7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customHeight="1">
      <c r="A31" s="36">
        <v>8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customHeight="1">
      <c r="A33" s="36">
        <v>9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hidden="1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hidden="1" customHeight="1">
      <c r="A37" s="36">
        <v>8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hidden="1" customHeight="1">
      <c r="A38" s="36">
        <v>9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hidden="1" customHeight="1">
      <c r="A39" s="36">
        <v>10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hidden="1" customHeight="1">
      <c r="A41" s="36">
        <v>11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hidden="1" customHeight="1">
      <c r="A42" s="36">
        <v>12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hidden="1" customHeight="1">
      <c r="A43" s="36">
        <v>13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hidden="1" customHeight="1">
      <c r="A45" s="36"/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v>0</v>
      </c>
    </row>
    <row r="46" spans="1:9" ht="15.75" hidden="1" customHeight="1">
      <c r="A46" s="36"/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v>0</v>
      </c>
    </row>
    <row r="47" spans="1:9" ht="15.75" hidden="1" customHeight="1">
      <c r="A47" s="36"/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v>0</v>
      </c>
    </row>
    <row r="48" spans="1:9" ht="15.75" hidden="1" customHeight="1">
      <c r="A48" s="36"/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v>0</v>
      </c>
    </row>
    <row r="49" spans="1:9" ht="15.75" hidden="1" customHeight="1">
      <c r="A49" s="36"/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v>0</v>
      </c>
    </row>
    <row r="50" spans="1:9" ht="15.75" hidden="1" customHeight="1">
      <c r="A50" s="36">
        <v>14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customHeight="1">
      <c r="A51" s="36">
        <v>10</v>
      </c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f>F51/2*G51</f>
        <v>1155.22784</v>
      </c>
    </row>
    <row r="52" spans="1:9" ht="31.5" customHeight="1">
      <c r="A52" s="36">
        <v>11</v>
      </c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f t="shared" ref="I52:I53" si="5">F52/2*G52</f>
        <v>583.77800000000002</v>
      </c>
    </row>
    <row r="53" spans="1:9" ht="15.75" customHeight="1">
      <c r="A53" s="36">
        <v>12</v>
      </c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f t="shared" si="5"/>
        <v>60.421199999999999</v>
      </c>
    </row>
    <row r="54" spans="1:9" ht="15.75" hidden="1" customHeight="1">
      <c r="A54" s="36">
        <v>15</v>
      </c>
      <c r="B54" s="122" t="s">
        <v>119</v>
      </c>
      <c r="C54" s="123" t="s">
        <v>111</v>
      </c>
      <c r="D54" s="122" t="s">
        <v>77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hidden="1" customHeight="1">
      <c r="A55" s="36">
        <v>16</v>
      </c>
      <c r="B55" s="122" t="s">
        <v>43</v>
      </c>
      <c r="C55" s="123" t="s">
        <v>111</v>
      </c>
      <c r="D55" s="122" t="s">
        <v>77</v>
      </c>
      <c r="E55" s="124">
        <v>124</v>
      </c>
      <c r="F55" s="125">
        <f>SUM(E55)*3</f>
        <v>372</v>
      </c>
      <c r="G55" s="16">
        <v>70.209999999999994</v>
      </c>
      <c r="H55" s="126">
        <f t="shared" si="4"/>
        <v>26.118119999999998</v>
      </c>
      <c r="I55" s="16">
        <f>E55*G55</f>
        <v>8706.0399999999991</v>
      </c>
    </row>
    <row r="56" spans="1:9" ht="15.75" hidden="1" customHeight="1">
      <c r="A56" s="158" t="s">
        <v>168</v>
      </c>
      <c r="B56" s="159"/>
      <c r="C56" s="159"/>
      <c r="D56" s="159"/>
      <c r="E56" s="159"/>
      <c r="F56" s="159"/>
      <c r="G56" s="159"/>
      <c r="H56" s="159"/>
      <c r="I56" s="160"/>
    </row>
    <row r="57" spans="1:9" ht="15.75" hidden="1" customHeight="1">
      <c r="A57" s="36"/>
      <c r="B57" s="145" t="s">
        <v>45</v>
      </c>
      <c r="C57" s="123"/>
      <c r="D57" s="122"/>
      <c r="E57" s="124"/>
      <c r="F57" s="125"/>
      <c r="G57" s="125"/>
      <c r="H57" s="126"/>
      <c r="I57" s="16"/>
    </row>
    <row r="58" spans="1:9" ht="31.5" hidden="1" customHeight="1">
      <c r="A58" s="36">
        <v>17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hidden="1" customHeight="1">
      <c r="A59" s="36">
        <v>18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hidden="1" customHeight="1">
      <c r="A60" s="36">
        <v>19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hidden="1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6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6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6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6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6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6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6"/>
        <v>0.46179599999999998</v>
      </c>
      <c r="I70" s="16">
        <v>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6"/>
        <v>0.2666</v>
      </c>
      <c r="I71" s="16">
        <v>0</v>
      </c>
    </row>
    <row r="72" spans="1:9" ht="15.75" hidden="1" customHeight="1">
      <c r="A72" s="36"/>
      <c r="B72" s="107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6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6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6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6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6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6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6"/>
        <v>0.294985</v>
      </c>
      <c r="I80" s="16">
        <v>0</v>
      </c>
    </row>
    <row r="81" spans="1:9" ht="15.75" hidden="1" customHeight="1">
      <c r="A81" s="36"/>
      <c r="B81" s="107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171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13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14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I16+I17+I18+I20+I26+I27+I30+I31+I33+I51+I52+I53+I84+I85</f>
        <v>35985.301828666663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customHeight="1">
      <c r="A88" s="36">
        <v>15</v>
      </c>
      <c r="B88" s="122" t="s">
        <v>180</v>
      </c>
      <c r="C88" s="123" t="s">
        <v>111</v>
      </c>
      <c r="D88" s="36"/>
      <c r="E88" s="23"/>
      <c r="F88" s="23">
        <v>3</v>
      </c>
      <c r="G88" s="23">
        <v>81.73</v>
      </c>
      <c r="H88" s="118">
        <f t="shared" ref="H88" si="7">G88*F88/1000</f>
        <v>0.24518999999999999</v>
      </c>
      <c r="I88" s="16">
        <f>G88</f>
        <v>81.73</v>
      </c>
    </row>
    <row r="89" spans="1:9" ht="15.75" customHeight="1">
      <c r="A89" s="36">
        <v>16</v>
      </c>
      <c r="B89" s="94" t="s">
        <v>153</v>
      </c>
      <c r="C89" s="95" t="s">
        <v>121</v>
      </c>
      <c r="D89" s="67"/>
      <c r="E89" s="16"/>
      <c r="F89" s="16">
        <f>58/3</f>
        <v>19.333333333333332</v>
      </c>
      <c r="G89" s="16">
        <v>1063.47</v>
      </c>
      <c r="H89" s="121">
        <f t="shared" ref="H89" si="8">G89*F89/1000</f>
        <v>20.560419999999997</v>
      </c>
      <c r="I89" s="16">
        <f>G89*4</f>
        <v>4253.88</v>
      </c>
    </row>
    <row r="90" spans="1:9" ht="15.75" customHeight="1">
      <c r="A90" s="36">
        <v>17</v>
      </c>
      <c r="B90" s="96" t="s">
        <v>196</v>
      </c>
      <c r="C90" s="97" t="s">
        <v>197</v>
      </c>
      <c r="D90" s="36"/>
      <c r="E90" s="23"/>
      <c r="F90" s="23">
        <v>2</v>
      </c>
      <c r="G90" s="23">
        <v>122.55</v>
      </c>
      <c r="H90" s="118">
        <f>G90*F90/1000</f>
        <v>0.24509999999999998</v>
      </c>
      <c r="I90" s="16">
        <f>F90*G90</f>
        <v>245.1</v>
      </c>
    </row>
    <row r="91" spans="1:9">
      <c r="A91" s="36"/>
      <c r="B91" s="61" t="s">
        <v>54</v>
      </c>
      <c r="C91" s="57"/>
      <c r="D91" s="70"/>
      <c r="E91" s="57">
        <v>1</v>
      </c>
      <c r="F91" s="57"/>
      <c r="G91" s="57"/>
      <c r="H91" s="57"/>
      <c r="I91" s="39">
        <f>SUM(I88:I90)</f>
        <v>4580.71</v>
      </c>
    </row>
    <row r="92" spans="1:9" ht="15.75" customHeight="1">
      <c r="A92" s="36"/>
      <c r="B92" s="67" t="s">
        <v>84</v>
      </c>
      <c r="C92" s="19"/>
      <c r="D92" s="19"/>
      <c r="E92" s="58"/>
      <c r="F92" s="58"/>
      <c r="G92" s="59"/>
      <c r="H92" s="59"/>
      <c r="I92" s="22">
        <v>0</v>
      </c>
    </row>
    <row r="93" spans="1:9" ht="15.75" customHeight="1">
      <c r="A93" s="71"/>
      <c r="B93" s="62" t="s">
        <v>55</v>
      </c>
      <c r="C93" s="45"/>
      <c r="D93" s="45"/>
      <c r="E93" s="45"/>
      <c r="F93" s="45"/>
      <c r="G93" s="45"/>
      <c r="H93" s="45"/>
      <c r="I93" s="60">
        <f>I86+I91</f>
        <v>40566.011828666662</v>
      </c>
    </row>
    <row r="94" spans="1:9" ht="15.75" customHeight="1">
      <c r="A94" s="171" t="s">
        <v>239</v>
      </c>
      <c r="B94" s="171"/>
      <c r="C94" s="171"/>
      <c r="D94" s="171"/>
      <c r="E94" s="171"/>
      <c r="F94" s="171"/>
      <c r="G94" s="171"/>
      <c r="H94" s="171"/>
      <c r="I94" s="171"/>
    </row>
    <row r="95" spans="1:9" ht="15.75" customHeight="1">
      <c r="A95" s="106"/>
      <c r="B95" s="166" t="s">
        <v>240</v>
      </c>
      <c r="C95" s="166"/>
      <c r="D95" s="166"/>
      <c r="E95" s="166"/>
      <c r="F95" s="166"/>
      <c r="G95" s="166"/>
      <c r="H95" s="117"/>
      <c r="I95" s="3"/>
    </row>
    <row r="96" spans="1:9" ht="15.75" customHeight="1">
      <c r="A96" s="108"/>
      <c r="B96" s="162" t="s">
        <v>6</v>
      </c>
      <c r="C96" s="162"/>
      <c r="D96" s="162"/>
      <c r="E96" s="162"/>
      <c r="F96" s="162"/>
      <c r="G96" s="162"/>
      <c r="H96" s="31"/>
      <c r="I96" s="5"/>
    </row>
    <row r="97" spans="1:9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167" t="s">
        <v>7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167" t="s">
        <v>8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>
      <c r="A100" s="168" t="s">
        <v>65</v>
      </c>
      <c r="B100" s="168"/>
      <c r="C100" s="168"/>
      <c r="D100" s="168"/>
      <c r="E100" s="168"/>
      <c r="F100" s="168"/>
      <c r="G100" s="168"/>
      <c r="H100" s="168"/>
      <c r="I100" s="168"/>
    </row>
    <row r="101" spans="1:9" ht="15.75">
      <c r="A101" s="11"/>
    </row>
    <row r="102" spans="1:9" ht="15.75">
      <c r="A102" s="169" t="s">
        <v>9</v>
      </c>
      <c r="B102" s="169"/>
      <c r="C102" s="169"/>
      <c r="D102" s="169"/>
      <c r="E102" s="169"/>
      <c r="F102" s="169"/>
      <c r="G102" s="169"/>
      <c r="H102" s="169"/>
      <c r="I102" s="169"/>
    </row>
    <row r="103" spans="1:9" ht="15.75">
      <c r="A103" s="4"/>
    </row>
    <row r="104" spans="1:9" ht="15.75" customHeight="1">
      <c r="B104" s="111" t="s">
        <v>10</v>
      </c>
      <c r="C104" s="161" t="s">
        <v>164</v>
      </c>
      <c r="D104" s="161"/>
      <c r="E104" s="161"/>
      <c r="F104" s="115"/>
      <c r="I104" s="112"/>
    </row>
    <row r="105" spans="1:9" ht="15.75" customHeight="1">
      <c r="A105" s="108"/>
      <c r="C105" s="162" t="s">
        <v>11</v>
      </c>
      <c r="D105" s="162"/>
      <c r="E105" s="162"/>
      <c r="F105" s="31"/>
      <c r="I105" s="110" t="s">
        <v>12</v>
      </c>
    </row>
    <row r="106" spans="1:9" ht="15.75" customHeight="1">
      <c r="A106" s="32"/>
      <c r="C106" s="12"/>
      <c r="D106" s="12"/>
      <c r="G106" s="12"/>
      <c r="H106" s="12"/>
    </row>
    <row r="107" spans="1:9" ht="15.75" customHeight="1">
      <c r="B107" s="111" t="s">
        <v>13</v>
      </c>
      <c r="C107" s="163"/>
      <c r="D107" s="163"/>
      <c r="E107" s="163"/>
      <c r="F107" s="116"/>
      <c r="I107" s="112"/>
    </row>
    <row r="108" spans="1:9">
      <c r="A108" s="108"/>
      <c r="C108" s="164" t="s">
        <v>11</v>
      </c>
      <c r="D108" s="164"/>
      <c r="E108" s="164"/>
      <c r="F108" s="108"/>
      <c r="I108" s="110" t="s">
        <v>12</v>
      </c>
    </row>
    <row r="109" spans="1:9" ht="15.75">
      <c r="A109" s="4" t="s">
        <v>14</v>
      </c>
    </row>
    <row r="110" spans="1:9">
      <c r="A110" s="165" t="s">
        <v>15</v>
      </c>
      <c r="B110" s="165"/>
      <c r="C110" s="165"/>
      <c r="D110" s="165"/>
      <c r="E110" s="165"/>
      <c r="F110" s="165"/>
      <c r="G110" s="165"/>
      <c r="H110" s="165"/>
      <c r="I110" s="165"/>
    </row>
    <row r="111" spans="1:9" ht="45" customHeight="1">
      <c r="A111" s="157" t="s">
        <v>16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30" customHeight="1">
      <c r="A112" s="157" t="s">
        <v>17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30" customHeight="1">
      <c r="A113" s="157" t="s">
        <v>21</v>
      </c>
      <c r="B113" s="157"/>
      <c r="C113" s="157"/>
      <c r="D113" s="157"/>
      <c r="E113" s="157"/>
      <c r="F113" s="157"/>
      <c r="G113" s="157"/>
      <c r="H113" s="157"/>
      <c r="I113" s="157"/>
    </row>
    <row r="114" spans="1:9" ht="15" customHeight="1">
      <c r="A114" s="157" t="s">
        <v>20</v>
      </c>
      <c r="B114" s="157"/>
      <c r="C114" s="157"/>
      <c r="D114" s="157"/>
      <c r="E114" s="157"/>
      <c r="F114" s="157"/>
      <c r="G114" s="157"/>
      <c r="H114" s="157"/>
      <c r="I114" s="157"/>
    </row>
  </sheetData>
  <mergeCells count="27">
    <mergeCell ref="A112:I112"/>
    <mergeCell ref="A113:I113"/>
    <mergeCell ref="A114:I114"/>
    <mergeCell ref="C104:E104"/>
    <mergeCell ref="C105:E105"/>
    <mergeCell ref="C107:E107"/>
    <mergeCell ref="C108:E108"/>
    <mergeCell ref="A110:I110"/>
    <mergeCell ref="A111:I111"/>
    <mergeCell ref="A102:I102"/>
    <mergeCell ref="A15:I15"/>
    <mergeCell ref="A28:I28"/>
    <mergeCell ref="A44:I44"/>
    <mergeCell ref="A56:I56"/>
    <mergeCell ref="A83:I83"/>
    <mergeCell ref="A94:I94"/>
    <mergeCell ref="B95:G95"/>
    <mergeCell ref="B96:G96"/>
    <mergeCell ref="A98:I98"/>
    <mergeCell ref="A99:I99"/>
    <mergeCell ref="A100:I100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5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34" t="s">
        <v>96</v>
      </c>
      <c r="G1" s="33"/>
      <c r="H1" s="1"/>
      <c r="I1" s="1"/>
      <c r="J1" s="1"/>
      <c r="K1" s="1"/>
    </row>
    <row r="2" spans="1:11" ht="15.75">
      <c r="A2" s="35" t="s">
        <v>67</v>
      </c>
      <c r="H2" s="2"/>
      <c r="I2" s="2"/>
      <c r="J2" s="2"/>
      <c r="K2" s="2"/>
    </row>
    <row r="3" spans="1:11" ht="15.75" customHeight="1">
      <c r="A3" s="173" t="s">
        <v>97</v>
      </c>
      <c r="B3" s="173"/>
      <c r="C3" s="173"/>
      <c r="D3" s="173"/>
      <c r="E3" s="173"/>
      <c r="F3" s="173"/>
      <c r="G3" s="173"/>
      <c r="H3" s="3"/>
      <c r="I3" s="3"/>
      <c r="J3" s="3"/>
    </row>
    <row r="4" spans="1:11" ht="30.75" customHeight="1">
      <c r="A4" s="174" t="s">
        <v>161</v>
      </c>
      <c r="B4" s="174"/>
      <c r="C4" s="174"/>
      <c r="D4" s="174"/>
      <c r="E4" s="174"/>
      <c r="F4" s="174"/>
      <c r="G4" s="174"/>
    </row>
    <row r="5" spans="1:11" ht="15.75">
      <c r="A5" s="173" t="s">
        <v>98</v>
      </c>
      <c r="B5" s="175"/>
      <c r="C5" s="175"/>
      <c r="D5" s="175"/>
      <c r="E5" s="175"/>
      <c r="F5" s="175"/>
      <c r="G5" s="175"/>
      <c r="H5" s="2"/>
      <c r="I5" s="2"/>
      <c r="J5" s="2"/>
      <c r="K5" s="2"/>
    </row>
    <row r="6" spans="1:11" ht="15.75">
      <c r="A6" s="2"/>
      <c r="B6" s="73"/>
      <c r="C6" s="73"/>
      <c r="D6" s="73"/>
      <c r="E6" s="73"/>
      <c r="F6" s="73"/>
      <c r="G6" s="37">
        <v>42704</v>
      </c>
      <c r="H6" s="2"/>
      <c r="I6" s="2"/>
      <c r="J6" s="2"/>
      <c r="K6" s="2"/>
    </row>
    <row r="7" spans="1:11" ht="15.75">
      <c r="B7" s="72"/>
      <c r="C7" s="72"/>
      <c r="D7" s="72"/>
      <c r="E7" s="3"/>
      <c r="F7" s="3"/>
      <c r="H7" s="3"/>
      <c r="I7" s="3"/>
      <c r="J7" s="3"/>
      <c r="K7" s="3"/>
    </row>
    <row r="8" spans="1:11" ht="78.75" customHeight="1">
      <c r="A8" s="176" t="s">
        <v>165</v>
      </c>
      <c r="B8" s="176"/>
      <c r="C8" s="176"/>
      <c r="D8" s="176"/>
      <c r="E8" s="176"/>
      <c r="F8" s="176"/>
      <c r="G8" s="176"/>
      <c r="H8" s="5"/>
      <c r="I8" s="5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177" t="s">
        <v>166</v>
      </c>
      <c r="B10" s="177"/>
      <c r="C10" s="177"/>
      <c r="D10" s="177"/>
      <c r="E10" s="177"/>
      <c r="F10" s="177"/>
      <c r="G10" s="177"/>
      <c r="H10" s="2"/>
      <c r="I10" s="2"/>
      <c r="J10" s="2"/>
      <c r="K10" s="2"/>
    </row>
    <row r="11" spans="1:11" ht="15.75">
      <c r="A11" s="4"/>
    </row>
    <row r="12" spans="1:11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172" t="s">
        <v>63</v>
      </c>
      <c r="B14" s="172"/>
      <c r="C14" s="172"/>
      <c r="D14" s="172"/>
      <c r="E14" s="172"/>
      <c r="F14" s="172"/>
      <c r="G14" s="172"/>
      <c r="H14" s="8"/>
      <c r="I14" s="8"/>
      <c r="J14" s="8"/>
      <c r="K14" s="8"/>
    </row>
    <row r="15" spans="1:11" ht="15" customHeight="1">
      <c r="A15" s="170" t="s">
        <v>4</v>
      </c>
      <c r="B15" s="170"/>
      <c r="C15" s="170"/>
      <c r="D15" s="170"/>
      <c r="E15" s="170"/>
      <c r="F15" s="170"/>
      <c r="G15" s="170"/>
      <c r="H15" s="8"/>
      <c r="I15" s="8"/>
      <c r="J15" s="8"/>
      <c r="K15" s="8"/>
    </row>
    <row r="16" spans="1:11" ht="31.5" customHeight="1">
      <c r="A16" s="36">
        <v>1</v>
      </c>
      <c r="B16" s="41" t="s">
        <v>125</v>
      </c>
      <c r="C16" s="55" t="s">
        <v>99</v>
      </c>
      <c r="D16" s="41" t="s">
        <v>126</v>
      </c>
      <c r="E16" s="87"/>
      <c r="F16" s="40">
        <v>187.48</v>
      </c>
      <c r="G16" s="93">
        <v>1056.79</v>
      </c>
      <c r="H16" s="8"/>
      <c r="I16" s="8"/>
      <c r="J16" s="8"/>
      <c r="K16" s="8"/>
    </row>
    <row r="17" spans="1:11" ht="31.5" customHeight="1">
      <c r="A17" s="36">
        <v>2</v>
      </c>
      <c r="B17" s="41" t="s">
        <v>127</v>
      </c>
      <c r="C17" s="55" t="s">
        <v>99</v>
      </c>
      <c r="D17" s="41" t="s">
        <v>128</v>
      </c>
      <c r="E17" s="87"/>
      <c r="F17" s="40">
        <v>187.48</v>
      </c>
      <c r="G17" s="93">
        <v>2818.1</v>
      </c>
      <c r="H17" s="8"/>
      <c r="I17" s="8"/>
      <c r="J17" s="8"/>
      <c r="K17" s="8"/>
    </row>
    <row r="18" spans="1:11" ht="31.5" customHeight="1">
      <c r="A18" s="36">
        <v>3</v>
      </c>
      <c r="B18" s="41" t="s">
        <v>129</v>
      </c>
      <c r="C18" s="55" t="s">
        <v>99</v>
      </c>
      <c r="D18" s="41" t="s">
        <v>130</v>
      </c>
      <c r="E18" s="87"/>
      <c r="F18" s="40">
        <v>539.30999999999995</v>
      </c>
      <c r="G18" s="93">
        <v>2338.4499999999998</v>
      </c>
      <c r="H18" s="8"/>
      <c r="I18" s="8"/>
      <c r="J18" s="8"/>
      <c r="K18" s="8"/>
    </row>
    <row r="19" spans="1:11" ht="15" hidden="1" customHeight="1">
      <c r="A19" s="36"/>
      <c r="B19" s="41" t="s">
        <v>131</v>
      </c>
      <c r="C19" s="55" t="s">
        <v>132</v>
      </c>
      <c r="D19" s="41" t="s">
        <v>133</v>
      </c>
      <c r="E19" s="87"/>
      <c r="F19" s="40">
        <v>181.91</v>
      </c>
      <c r="G19" s="93">
        <v>0</v>
      </c>
      <c r="H19" s="8"/>
      <c r="I19" s="8"/>
      <c r="J19" s="8"/>
      <c r="K19" s="8"/>
    </row>
    <row r="20" spans="1:11" ht="15" customHeight="1">
      <c r="A20" s="36">
        <v>4</v>
      </c>
      <c r="B20" s="41" t="s">
        <v>134</v>
      </c>
      <c r="C20" s="55" t="s">
        <v>99</v>
      </c>
      <c r="D20" s="41" t="s">
        <v>30</v>
      </c>
      <c r="E20" s="87"/>
      <c r="F20" s="40">
        <v>232.92</v>
      </c>
      <c r="G20" s="93">
        <v>24.46</v>
      </c>
      <c r="H20" s="8"/>
      <c r="I20" s="8"/>
      <c r="J20" s="8"/>
      <c r="K20" s="8"/>
    </row>
    <row r="21" spans="1:11" ht="15" customHeight="1">
      <c r="A21" s="36">
        <v>5</v>
      </c>
      <c r="B21" s="41" t="s">
        <v>135</v>
      </c>
      <c r="C21" s="55" t="s">
        <v>99</v>
      </c>
      <c r="D21" s="41" t="s">
        <v>136</v>
      </c>
      <c r="E21" s="87"/>
      <c r="F21" s="40">
        <v>231.03</v>
      </c>
      <c r="G21" s="93">
        <v>6.24</v>
      </c>
      <c r="H21" s="8"/>
      <c r="I21" s="8"/>
      <c r="J21" s="8"/>
      <c r="K21" s="8"/>
    </row>
    <row r="22" spans="1:11" ht="15" hidden="1" customHeight="1">
      <c r="A22" s="36"/>
      <c r="B22" s="41" t="s">
        <v>137</v>
      </c>
      <c r="C22" s="55" t="s">
        <v>56</v>
      </c>
      <c r="D22" s="41" t="s">
        <v>133</v>
      </c>
      <c r="E22" s="87"/>
      <c r="F22" s="40">
        <v>287.83999999999997</v>
      </c>
      <c r="G22" s="93">
        <v>0</v>
      </c>
      <c r="H22" s="8"/>
      <c r="I22" s="8"/>
      <c r="J22" s="8"/>
      <c r="K22" s="8"/>
    </row>
    <row r="23" spans="1:11" ht="15" hidden="1" customHeight="1">
      <c r="A23" s="36"/>
      <c r="B23" s="41" t="s">
        <v>138</v>
      </c>
      <c r="C23" s="55" t="s">
        <v>56</v>
      </c>
      <c r="D23" s="41" t="s">
        <v>133</v>
      </c>
      <c r="E23" s="87"/>
      <c r="F23" s="40">
        <v>47.34</v>
      </c>
      <c r="G23" s="93">
        <v>0</v>
      </c>
      <c r="H23" s="8"/>
      <c r="I23" s="8"/>
      <c r="J23" s="8"/>
      <c r="K23" s="8"/>
    </row>
    <row r="24" spans="1:11" ht="15" hidden="1" customHeight="1">
      <c r="A24" s="36"/>
      <c r="B24" s="41" t="s">
        <v>139</v>
      </c>
      <c r="C24" s="55" t="s">
        <v>56</v>
      </c>
      <c r="D24" s="41" t="s">
        <v>140</v>
      </c>
      <c r="E24" s="87"/>
      <c r="F24" s="40">
        <v>416.62</v>
      </c>
      <c r="G24" s="93">
        <v>0</v>
      </c>
      <c r="H24" s="8"/>
      <c r="I24" s="8"/>
      <c r="J24" s="8"/>
      <c r="K24" s="8"/>
    </row>
    <row r="25" spans="1:11" ht="15" hidden="1" customHeight="1">
      <c r="A25" s="36"/>
      <c r="B25" s="41" t="s">
        <v>141</v>
      </c>
      <c r="C25" s="55" t="s">
        <v>56</v>
      </c>
      <c r="D25" s="41" t="s">
        <v>133</v>
      </c>
      <c r="E25" s="87"/>
      <c r="F25" s="40">
        <v>556.74</v>
      </c>
      <c r="G25" s="93">
        <v>0</v>
      </c>
      <c r="H25" s="8"/>
      <c r="I25" s="8"/>
      <c r="J25" s="8"/>
      <c r="K25" s="8"/>
    </row>
    <row r="26" spans="1:11">
      <c r="A26" s="56">
        <v>6</v>
      </c>
      <c r="B26" s="50" t="s">
        <v>69</v>
      </c>
      <c r="C26" s="51" t="s">
        <v>33</v>
      </c>
      <c r="D26" s="50" t="s">
        <v>25</v>
      </c>
      <c r="E26" s="22">
        <v>506.1</v>
      </c>
      <c r="F26" s="40">
        <v>157.18</v>
      </c>
      <c r="G26" s="23">
        <v>478.09</v>
      </c>
      <c r="H26" s="28"/>
      <c r="I26" s="8"/>
      <c r="J26" s="8"/>
      <c r="K26" s="8"/>
    </row>
    <row r="27" spans="1:11" ht="15.75" customHeight="1">
      <c r="A27" s="56">
        <v>7</v>
      </c>
      <c r="B27" s="13" t="s">
        <v>23</v>
      </c>
      <c r="C27" s="14" t="s">
        <v>24</v>
      </c>
      <c r="D27" s="36"/>
      <c r="E27" s="22">
        <v>506.1</v>
      </c>
      <c r="F27" s="40">
        <v>4.84</v>
      </c>
      <c r="G27" s="23">
        <v>13648.8</v>
      </c>
      <c r="H27" s="29"/>
      <c r="I27" s="8"/>
      <c r="J27" s="8"/>
      <c r="K27" s="8"/>
    </row>
    <row r="28" spans="1:11" ht="15.75" customHeight="1">
      <c r="A28" s="170" t="s">
        <v>95</v>
      </c>
      <c r="B28" s="170"/>
      <c r="C28" s="170"/>
      <c r="D28" s="170"/>
      <c r="E28" s="170"/>
      <c r="F28" s="170"/>
      <c r="G28" s="170"/>
      <c r="H28" s="29"/>
      <c r="I28" s="8"/>
      <c r="J28" s="8"/>
      <c r="K28" s="8"/>
    </row>
    <row r="29" spans="1:11" ht="15.75" hidden="1" customHeight="1">
      <c r="A29" s="56"/>
      <c r="B29" s="66" t="s">
        <v>28</v>
      </c>
      <c r="C29" s="66"/>
      <c r="D29" s="66"/>
      <c r="E29" s="66"/>
      <c r="F29" s="66"/>
      <c r="G29" s="23"/>
      <c r="H29" s="29"/>
      <c r="I29" s="8"/>
      <c r="J29" s="8"/>
      <c r="K29" s="8"/>
    </row>
    <row r="30" spans="1:11" ht="31.5" hidden="1" customHeight="1">
      <c r="A30" s="56">
        <v>2</v>
      </c>
      <c r="B30" s="41" t="s">
        <v>108</v>
      </c>
      <c r="C30" s="55" t="s">
        <v>101</v>
      </c>
      <c r="D30" s="41" t="s">
        <v>142</v>
      </c>
      <c r="E30" s="17">
        <v>2.31</v>
      </c>
      <c r="F30" s="40">
        <v>166.65</v>
      </c>
      <c r="G30" s="16">
        <v>0</v>
      </c>
      <c r="H30" s="29"/>
      <c r="I30" s="8"/>
      <c r="J30" s="8"/>
      <c r="K30" s="8"/>
    </row>
    <row r="31" spans="1:11" ht="31.5" hidden="1" customHeight="1">
      <c r="A31" s="56">
        <v>3</v>
      </c>
      <c r="B31" s="41" t="s">
        <v>107</v>
      </c>
      <c r="C31" s="55" t="s">
        <v>101</v>
      </c>
      <c r="D31" s="41" t="s">
        <v>143</v>
      </c>
      <c r="E31" s="16">
        <f>0.0024*3*4.5</f>
        <v>3.2399999999999998E-2</v>
      </c>
      <c r="F31" s="40">
        <v>276.48</v>
      </c>
      <c r="G31" s="23">
        <v>0</v>
      </c>
      <c r="H31" s="29"/>
      <c r="I31" s="8"/>
      <c r="J31" s="8"/>
      <c r="K31" s="8"/>
    </row>
    <row r="32" spans="1:11" ht="15.75" hidden="1" customHeight="1">
      <c r="A32" s="56">
        <v>4</v>
      </c>
      <c r="B32" s="41" t="s">
        <v>27</v>
      </c>
      <c r="C32" s="55" t="s">
        <v>101</v>
      </c>
      <c r="D32" s="41" t="s">
        <v>57</v>
      </c>
      <c r="E32" s="21">
        <v>0</v>
      </c>
      <c r="F32" s="40">
        <v>3228.73</v>
      </c>
      <c r="G32" s="23">
        <v>0</v>
      </c>
      <c r="H32" s="29"/>
      <c r="I32" s="8"/>
      <c r="J32" s="8"/>
      <c r="K32" s="8"/>
    </row>
    <row r="33" spans="1:11" ht="15" hidden="1" customHeight="1">
      <c r="A33" s="56">
        <v>5</v>
      </c>
      <c r="B33" s="41" t="s">
        <v>106</v>
      </c>
      <c r="C33" s="55" t="s">
        <v>31</v>
      </c>
      <c r="D33" s="41" t="s">
        <v>68</v>
      </c>
      <c r="E33" s="21">
        <v>0</v>
      </c>
      <c r="F33" s="40">
        <v>60.6</v>
      </c>
      <c r="G33" s="23">
        <v>0</v>
      </c>
      <c r="H33" s="29"/>
      <c r="I33" s="8"/>
      <c r="J33" s="8"/>
      <c r="K33" s="8"/>
    </row>
    <row r="34" spans="1:11" ht="15.75" hidden="1" customHeight="1">
      <c r="A34" s="56">
        <v>4</v>
      </c>
      <c r="B34" s="41" t="s">
        <v>70</v>
      </c>
      <c r="C34" s="55" t="s">
        <v>33</v>
      </c>
      <c r="D34" s="41" t="s">
        <v>72</v>
      </c>
      <c r="E34" s="16">
        <v>3.75</v>
      </c>
      <c r="F34" s="40">
        <v>204.32</v>
      </c>
      <c r="G34" s="16">
        <v>0</v>
      </c>
      <c r="H34" s="29"/>
      <c r="I34" s="8"/>
      <c r="J34" s="8"/>
      <c r="K34" s="8"/>
    </row>
    <row r="35" spans="1:11" ht="16.5" hidden="1" customHeight="1">
      <c r="A35" s="36">
        <v>8</v>
      </c>
      <c r="B35" s="41" t="s">
        <v>71</v>
      </c>
      <c r="C35" s="55" t="s">
        <v>32</v>
      </c>
      <c r="D35" s="41" t="s">
        <v>72</v>
      </c>
      <c r="E35" s="16"/>
      <c r="F35" s="40">
        <v>1214.73</v>
      </c>
      <c r="G35" s="16">
        <v>0</v>
      </c>
      <c r="H35" s="29"/>
      <c r="I35" s="8"/>
      <c r="J35" s="8"/>
      <c r="K35" s="8"/>
    </row>
    <row r="36" spans="1:11" ht="16.5" customHeight="1">
      <c r="A36" s="56"/>
      <c r="B36" s="64" t="s">
        <v>5</v>
      </c>
      <c r="C36" s="64"/>
      <c r="D36" s="64"/>
      <c r="E36" s="16"/>
      <c r="F36" s="17"/>
      <c r="G36" s="23"/>
      <c r="H36" s="29"/>
      <c r="I36" s="8"/>
      <c r="J36" s="8"/>
      <c r="K36" s="8"/>
    </row>
    <row r="37" spans="1:11" ht="16.5" customHeight="1">
      <c r="A37" s="56">
        <v>8</v>
      </c>
      <c r="B37" s="43" t="s">
        <v>26</v>
      </c>
      <c r="C37" s="55" t="s">
        <v>32</v>
      </c>
      <c r="D37" s="41"/>
      <c r="E37" s="16"/>
      <c r="F37" s="40">
        <v>1632.6</v>
      </c>
      <c r="G37" s="23">
        <v>2448.9</v>
      </c>
      <c r="H37" s="29"/>
      <c r="I37" s="8"/>
      <c r="J37" s="8"/>
      <c r="K37" s="8"/>
    </row>
    <row r="38" spans="1:11" ht="16.5" customHeight="1">
      <c r="A38" s="42">
        <v>9</v>
      </c>
      <c r="B38" s="43" t="s">
        <v>73</v>
      </c>
      <c r="C38" s="79" t="s">
        <v>29</v>
      </c>
      <c r="D38" s="43" t="s">
        <v>122</v>
      </c>
      <c r="E38" s="16">
        <v>0</v>
      </c>
      <c r="F38" s="44">
        <v>2247.8000000000002</v>
      </c>
      <c r="G38" s="16">
        <v>488.56</v>
      </c>
      <c r="H38" s="29"/>
      <c r="I38" s="8"/>
      <c r="J38" s="8"/>
      <c r="K38" s="8"/>
    </row>
    <row r="39" spans="1:11" ht="15.75" customHeight="1">
      <c r="A39" s="42">
        <v>10</v>
      </c>
      <c r="B39" s="41" t="s">
        <v>74</v>
      </c>
      <c r="C39" s="55" t="s">
        <v>29</v>
      </c>
      <c r="D39" s="41" t="s">
        <v>100</v>
      </c>
      <c r="E39" s="16">
        <v>0</v>
      </c>
      <c r="F39" s="40">
        <v>374.95</v>
      </c>
      <c r="G39" s="16">
        <v>472.69</v>
      </c>
      <c r="H39" s="29"/>
      <c r="I39" s="8"/>
      <c r="J39" s="8"/>
      <c r="K39" s="8"/>
    </row>
    <row r="40" spans="1:11" ht="15.75" hidden="1" customHeight="1">
      <c r="A40" s="42"/>
      <c r="B40" s="41" t="s">
        <v>144</v>
      </c>
      <c r="C40" s="55" t="s">
        <v>58</v>
      </c>
      <c r="D40" s="41" t="s">
        <v>72</v>
      </c>
      <c r="E40" s="16"/>
      <c r="F40" s="40">
        <v>213.2</v>
      </c>
      <c r="G40" s="16">
        <v>0</v>
      </c>
      <c r="H40" s="29"/>
      <c r="I40" s="8"/>
      <c r="J40" s="8"/>
      <c r="K40" s="8"/>
    </row>
    <row r="41" spans="1:11" ht="47.25" customHeight="1">
      <c r="A41" s="42">
        <v>11</v>
      </c>
      <c r="B41" s="41" t="s">
        <v>92</v>
      </c>
      <c r="C41" s="55" t="s">
        <v>101</v>
      </c>
      <c r="D41" s="41" t="s">
        <v>145</v>
      </c>
      <c r="E41" s="16">
        <v>0</v>
      </c>
      <c r="F41" s="40">
        <v>6203.7</v>
      </c>
      <c r="G41" s="16">
        <v>1573.1</v>
      </c>
      <c r="H41" s="29"/>
      <c r="I41" s="8"/>
      <c r="J41" s="8"/>
      <c r="K41" s="8"/>
    </row>
    <row r="42" spans="1:11" ht="15.75" customHeight="1">
      <c r="A42" s="42">
        <v>12</v>
      </c>
      <c r="B42" s="41" t="s">
        <v>102</v>
      </c>
      <c r="C42" s="55" t="s">
        <v>101</v>
      </c>
      <c r="D42" s="41" t="s">
        <v>75</v>
      </c>
      <c r="E42" s="16">
        <v>0</v>
      </c>
      <c r="F42" s="40">
        <v>458.28</v>
      </c>
      <c r="G42" s="16">
        <v>149.41</v>
      </c>
      <c r="H42" s="29"/>
      <c r="I42" s="8"/>
      <c r="J42" s="8"/>
      <c r="K42" s="8"/>
    </row>
    <row r="43" spans="1:11" ht="15.75" customHeight="1">
      <c r="A43" s="42">
        <v>13</v>
      </c>
      <c r="B43" s="43" t="s">
        <v>76</v>
      </c>
      <c r="C43" s="79" t="s">
        <v>33</v>
      </c>
      <c r="D43" s="43"/>
      <c r="E43" s="16">
        <v>0</v>
      </c>
      <c r="F43" s="44">
        <v>853.06</v>
      </c>
      <c r="G43" s="16">
        <v>127.96</v>
      </c>
      <c r="H43" s="29"/>
      <c r="I43" s="8"/>
      <c r="J43" s="8"/>
      <c r="K43" s="8"/>
    </row>
    <row r="44" spans="1:11" ht="15" hidden="1" customHeight="1">
      <c r="A44" s="181" t="s">
        <v>66</v>
      </c>
      <c r="B44" s="182"/>
      <c r="C44" s="182"/>
      <c r="D44" s="182"/>
      <c r="E44" s="182"/>
      <c r="F44" s="182"/>
      <c r="G44" s="183"/>
      <c r="H44" s="29"/>
      <c r="I44" s="8"/>
      <c r="J44" s="8"/>
      <c r="K44" s="8"/>
    </row>
    <row r="45" spans="1:11" ht="15" hidden="1" customHeight="1">
      <c r="A45" s="56">
        <v>15</v>
      </c>
      <c r="B45" s="41" t="s">
        <v>109</v>
      </c>
      <c r="C45" s="55" t="s">
        <v>101</v>
      </c>
      <c r="D45" s="41" t="s">
        <v>44</v>
      </c>
      <c r="E45" s="23">
        <v>0.42</v>
      </c>
      <c r="F45" s="47">
        <v>865.61</v>
      </c>
      <c r="G45" s="24">
        <v>0</v>
      </c>
      <c r="H45" s="29"/>
      <c r="I45" s="8"/>
    </row>
    <row r="46" spans="1:11" ht="15.75" hidden="1" customHeight="1">
      <c r="A46" s="56">
        <v>16</v>
      </c>
      <c r="B46" s="41" t="s">
        <v>36</v>
      </c>
      <c r="C46" s="55" t="s">
        <v>101</v>
      </c>
      <c r="D46" s="41" t="s">
        <v>44</v>
      </c>
      <c r="E46" s="23">
        <v>1.35</v>
      </c>
      <c r="F46" s="47">
        <v>619.46</v>
      </c>
      <c r="G46" s="24">
        <v>0</v>
      </c>
      <c r="H46" s="30"/>
    </row>
    <row r="47" spans="1:11" ht="15.75" hidden="1" customHeight="1">
      <c r="A47" s="56">
        <v>17</v>
      </c>
      <c r="B47" s="41" t="s">
        <v>37</v>
      </c>
      <c r="C47" s="55" t="s">
        <v>101</v>
      </c>
      <c r="D47" s="41" t="s">
        <v>44</v>
      </c>
      <c r="E47" s="23">
        <v>0.03</v>
      </c>
      <c r="F47" s="47">
        <v>619.46</v>
      </c>
      <c r="G47" s="24">
        <v>0</v>
      </c>
      <c r="H47" s="30"/>
    </row>
    <row r="48" spans="1:11" ht="15.75" hidden="1" customHeight="1">
      <c r="A48" s="56">
        <v>18</v>
      </c>
      <c r="B48" s="41" t="s">
        <v>38</v>
      </c>
      <c r="C48" s="55" t="s">
        <v>101</v>
      </c>
      <c r="D48" s="41" t="s">
        <v>44</v>
      </c>
      <c r="E48" s="23">
        <v>0.33</v>
      </c>
      <c r="F48" s="47">
        <v>648.64</v>
      </c>
      <c r="G48" s="24">
        <v>0</v>
      </c>
      <c r="H48" s="30"/>
    </row>
    <row r="49" spans="1:12" ht="15.75" hidden="1" customHeight="1">
      <c r="A49" s="56">
        <v>19</v>
      </c>
      <c r="B49" s="41" t="s">
        <v>34</v>
      </c>
      <c r="C49" s="55" t="s">
        <v>35</v>
      </c>
      <c r="D49" s="41" t="s">
        <v>44</v>
      </c>
      <c r="E49" s="23">
        <v>0.22</v>
      </c>
      <c r="F49" s="47">
        <v>77.84</v>
      </c>
      <c r="G49" s="16">
        <v>0</v>
      </c>
      <c r="H49" s="30"/>
    </row>
    <row r="50" spans="1:12" ht="31.5" hidden="1" customHeight="1">
      <c r="A50" s="56">
        <v>12</v>
      </c>
      <c r="B50" s="41" t="s">
        <v>60</v>
      </c>
      <c r="C50" s="55" t="s">
        <v>101</v>
      </c>
      <c r="D50" s="41" t="s">
        <v>110</v>
      </c>
      <c r="E50" s="23">
        <v>0.22</v>
      </c>
      <c r="F50" s="47">
        <v>1297.28</v>
      </c>
      <c r="G50" s="24">
        <v>0</v>
      </c>
      <c r="H50" s="30"/>
    </row>
    <row r="51" spans="1:12" ht="31.5" hidden="1" customHeight="1">
      <c r="A51" s="56">
        <v>14</v>
      </c>
      <c r="B51" s="41" t="s">
        <v>103</v>
      </c>
      <c r="C51" s="55" t="s">
        <v>101</v>
      </c>
      <c r="D51" s="41" t="s">
        <v>44</v>
      </c>
      <c r="E51" s="23">
        <v>0.02</v>
      </c>
      <c r="F51" s="47">
        <v>1297.28</v>
      </c>
      <c r="G51" s="24">
        <v>0</v>
      </c>
      <c r="H51" s="30"/>
    </row>
    <row r="52" spans="1:12" ht="31.5" hidden="1" customHeight="1">
      <c r="A52" s="56">
        <v>15</v>
      </c>
      <c r="B52" s="41" t="s">
        <v>104</v>
      </c>
      <c r="C52" s="55" t="s">
        <v>39</v>
      </c>
      <c r="D52" s="41" t="s">
        <v>44</v>
      </c>
      <c r="E52" s="23">
        <v>0.01</v>
      </c>
      <c r="F52" s="47">
        <v>2918.89</v>
      </c>
      <c r="G52" s="24">
        <v>0</v>
      </c>
      <c r="H52" s="30"/>
    </row>
    <row r="53" spans="1:12" ht="15.75" hidden="1" customHeight="1">
      <c r="A53" s="56">
        <v>23</v>
      </c>
      <c r="B53" s="41" t="s">
        <v>40</v>
      </c>
      <c r="C53" s="55" t="s">
        <v>41</v>
      </c>
      <c r="D53" s="41" t="s">
        <v>44</v>
      </c>
      <c r="E53" s="23">
        <v>8</v>
      </c>
      <c r="F53" s="47">
        <v>6042.12</v>
      </c>
      <c r="G53" s="16">
        <v>0</v>
      </c>
      <c r="H53" s="30"/>
      <c r="J53" s="25"/>
      <c r="K53" s="26"/>
      <c r="L53" s="27"/>
    </row>
    <row r="54" spans="1:12" ht="15.75" hidden="1" customHeight="1">
      <c r="A54" s="56"/>
      <c r="B54" s="41" t="s">
        <v>119</v>
      </c>
      <c r="C54" s="55" t="s">
        <v>111</v>
      </c>
      <c r="D54" s="41" t="s">
        <v>77</v>
      </c>
      <c r="E54" s="23"/>
      <c r="F54" s="48">
        <v>150.86000000000001</v>
      </c>
      <c r="G54" s="16">
        <v>0</v>
      </c>
      <c r="H54" s="30"/>
      <c r="J54" s="25"/>
      <c r="K54" s="26"/>
      <c r="L54" s="27"/>
    </row>
    <row r="55" spans="1:12" ht="14.25" hidden="1" customHeight="1">
      <c r="A55" s="56">
        <v>24</v>
      </c>
      <c r="B55" s="41" t="s">
        <v>43</v>
      </c>
      <c r="C55" s="55" t="s">
        <v>111</v>
      </c>
      <c r="D55" s="41" t="s">
        <v>77</v>
      </c>
      <c r="E55" s="23">
        <v>16</v>
      </c>
      <c r="F55" s="48">
        <v>70.209999999999994</v>
      </c>
      <c r="G55" s="16">
        <v>0</v>
      </c>
      <c r="H55" s="30"/>
      <c r="J55" s="25"/>
      <c r="K55" s="26"/>
      <c r="L55" s="27"/>
    </row>
    <row r="56" spans="1:12" ht="15.75" customHeight="1">
      <c r="A56" s="178" t="s">
        <v>170</v>
      </c>
      <c r="B56" s="179"/>
      <c r="C56" s="179"/>
      <c r="D56" s="179"/>
      <c r="E56" s="179"/>
      <c r="F56" s="179"/>
      <c r="G56" s="180"/>
      <c r="H56" s="30"/>
      <c r="J56" s="25"/>
      <c r="K56" s="26"/>
      <c r="L56" s="27"/>
    </row>
    <row r="57" spans="1:12" ht="17.25" customHeight="1">
      <c r="A57" s="68"/>
      <c r="B57" s="63" t="s">
        <v>45</v>
      </c>
      <c r="C57" s="20"/>
      <c r="D57" s="19"/>
      <c r="E57" s="19"/>
      <c r="F57" s="36"/>
      <c r="G57" s="23"/>
      <c r="H57" s="30"/>
      <c r="J57" s="25"/>
      <c r="K57" s="26"/>
      <c r="L57" s="27"/>
    </row>
    <row r="58" spans="1:12" ht="31.5" customHeight="1">
      <c r="A58" s="56">
        <v>14</v>
      </c>
      <c r="B58" s="41" t="s">
        <v>123</v>
      </c>
      <c r="C58" s="55" t="s">
        <v>99</v>
      </c>
      <c r="D58" s="41" t="s">
        <v>146</v>
      </c>
      <c r="E58" s="23">
        <v>0</v>
      </c>
      <c r="F58" s="47">
        <v>1654.04</v>
      </c>
      <c r="G58" s="24">
        <v>2099.64</v>
      </c>
      <c r="H58" s="30"/>
      <c r="J58" s="25"/>
      <c r="K58" s="26"/>
      <c r="L58" s="27"/>
    </row>
    <row r="59" spans="1:12" ht="31.5" customHeight="1">
      <c r="A59" s="56">
        <v>15</v>
      </c>
      <c r="B59" s="41" t="s">
        <v>147</v>
      </c>
      <c r="C59" s="55" t="s">
        <v>99</v>
      </c>
      <c r="D59" s="41" t="s">
        <v>146</v>
      </c>
      <c r="E59" s="23"/>
      <c r="F59" s="40">
        <v>1654.04</v>
      </c>
      <c r="G59" s="24">
        <v>264.64999999999998</v>
      </c>
      <c r="H59" s="30"/>
      <c r="J59" s="25"/>
      <c r="K59" s="26"/>
      <c r="L59" s="27"/>
    </row>
    <row r="60" spans="1:12" ht="31.5" customHeight="1">
      <c r="A60" s="56">
        <v>16</v>
      </c>
      <c r="B60" s="41" t="s">
        <v>86</v>
      </c>
      <c r="C60" s="55" t="s">
        <v>99</v>
      </c>
      <c r="D60" s="41" t="s">
        <v>30</v>
      </c>
      <c r="E60" s="23"/>
      <c r="F60" s="44">
        <v>1654.04</v>
      </c>
      <c r="G60" s="24">
        <v>164.58</v>
      </c>
      <c r="H60" s="30"/>
      <c r="J60" s="25"/>
      <c r="K60" s="26"/>
      <c r="L60" s="27"/>
    </row>
    <row r="61" spans="1:12" ht="15.75" hidden="1" customHeight="1">
      <c r="A61" s="56"/>
      <c r="B61" s="87" t="s">
        <v>46</v>
      </c>
      <c r="C61" s="87"/>
      <c r="D61" s="87"/>
      <c r="E61" s="87"/>
      <c r="F61" s="87"/>
      <c r="G61" s="46"/>
      <c r="H61" s="30"/>
      <c r="J61" s="25"/>
      <c r="K61" s="26"/>
      <c r="L61" s="27"/>
    </row>
    <row r="62" spans="1:12" ht="15.75" hidden="1" customHeight="1">
      <c r="A62" s="56">
        <v>27</v>
      </c>
      <c r="B62" s="83" t="s">
        <v>47</v>
      </c>
      <c r="C62" s="55" t="s">
        <v>99</v>
      </c>
      <c r="D62" s="41" t="s">
        <v>57</v>
      </c>
      <c r="E62" s="84">
        <v>0</v>
      </c>
      <c r="F62" s="47">
        <v>848.37</v>
      </c>
      <c r="G62" s="24">
        <f>E62/2</f>
        <v>0</v>
      </c>
      <c r="H62" s="30"/>
      <c r="J62" s="25"/>
      <c r="K62" s="26"/>
      <c r="L62" s="27"/>
    </row>
    <row r="63" spans="1:12" ht="15.75" customHeight="1">
      <c r="A63" s="56"/>
      <c r="B63" s="87" t="s">
        <v>48</v>
      </c>
      <c r="C63" s="20"/>
      <c r="D63" s="19"/>
      <c r="E63" s="19"/>
      <c r="F63" s="36"/>
      <c r="G63" s="23"/>
      <c r="H63" s="30"/>
      <c r="J63" s="25"/>
      <c r="K63" s="26"/>
      <c r="L63" s="27"/>
    </row>
    <row r="64" spans="1:12" ht="15" customHeight="1">
      <c r="A64" s="56">
        <v>17</v>
      </c>
      <c r="B64" s="81" t="s">
        <v>49</v>
      </c>
      <c r="C64" s="51" t="s">
        <v>111</v>
      </c>
      <c r="D64" s="50" t="s">
        <v>72</v>
      </c>
      <c r="E64" s="23">
        <v>0</v>
      </c>
      <c r="F64" s="47">
        <v>237.74</v>
      </c>
      <c r="G64" s="24">
        <v>237.74</v>
      </c>
      <c r="H64" s="30"/>
      <c r="J64" s="25"/>
      <c r="K64" s="26"/>
      <c r="L64" s="27"/>
    </row>
    <row r="65" spans="1:12" ht="15.75" hidden="1" customHeight="1">
      <c r="A65" s="36">
        <v>29</v>
      </c>
      <c r="B65" s="81" t="s">
        <v>50</v>
      </c>
      <c r="C65" s="51" t="s">
        <v>111</v>
      </c>
      <c r="D65" s="50" t="s">
        <v>72</v>
      </c>
      <c r="E65" s="23">
        <v>0</v>
      </c>
      <c r="F65" s="47">
        <v>81.510000000000005</v>
      </c>
      <c r="G65" s="24">
        <v>0</v>
      </c>
      <c r="H65" s="30"/>
      <c r="J65" s="25"/>
      <c r="K65" s="26"/>
      <c r="L65" s="27"/>
    </row>
    <row r="66" spans="1:12" ht="15.75" hidden="1" customHeight="1">
      <c r="A66" s="36">
        <v>8</v>
      </c>
      <c r="B66" s="81" t="s">
        <v>51</v>
      </c>
      <c r="C66" s="53" t="s">
        <v>112</v>
      </c>
      <c r="D66" s="50" t="s">
        <v>57</v>
      </c>
      <c r="E66" s="23">
        <v>13.47</v>
      </c>
      <c r="F66" s="47">
        <v>226.79</v>
      </c>
      <c r="G66" s="23">
        <v>0</v>
      </c>
      <c r="H66" s="30"/>
      <c r="J66" s="25"/>
      <c r="K66" s="26"/>
      <c r="L66" s="27"/>
    </row>
    <row r="67" spans="1:12" ht="15.75" hidden="1" customHeight="1">
      <c r="A67" s="36">
        <v>9</v>
      </c>
      <c r="B67" s="81" t="s">
        <v>52</v>
      </c>
      <c r="C67" s="51" t="s">
        <v>113</v>
      </c>
      <c r="D67" s="50"/>
      <c r="E67" s="23">
        <v>1.35</v>
      </c>
      <c r="F67" s="47">
        <v>176.61</v>
      </c>
      <c r="G67" s="23">
        <v>0</v>
      </c>
      <c r="H67" s="30"/>
      <c r="J67" s="25"/>
      <c r="K67" s="26"/>
      <c r="L67" s="27"/>
    </row>
    <row r="68" spans="1:12" ht="15.75" hidden="1" customHeight="1">
      <c r="A68" s="36">
        <v>10</v>
      </c>
      <c r="B68" s="81" t="s">
        <v>53</v>
      </c>
      <c r="C68" s="51" t="s">
        <v>82</v>
      </c>
      <c r="D68" s="50" t="s">
        <v>57</v>
      </c>
      <c r="E68" s="23">
        <v>0</v>
      </c>
      <c r="F68" s="47">
        <v>2217.7800000000002</v>
      </c>
      <c r="G68" s="23">
        <v>0</v>
      </c>
      <c r="H68" s="30"/>
      <c r="J68" s="25"/>
      <c r="K68" s="26"/>
      <c r="L68" s="27"/>
    </row>
    <row r="69" spans="1:12" ht="15.75" hidden="1" customHeight="1">
      <c r="A69" s="36">
        <v>11</v>
      </c>
      <c r="B69" s="69" t="s">
        <v>114</v>
      </c>
      <c r="C69" s="51" t="s">
        <v>33</v>
      </c>
      <c r="D69" s="50"/>
      <c r="E69" s="15">
        <v>0</v>
      </c>
      <c r="F69" s="47">
        <v>42.67</v>
      </c>
      <c r="G69" s="23">
        <v>0</v>
      </c>
      <c r="H69" s="30"/>
      <c r="J69" s="25"/>
      <c r="K69" s="26"/>
      <c r="L69" s="27"/>
    </row>
    <row r="70" spans="1:12" ht="15.75" hidden="1" customHeight="1">
      <c r="A70" s="36">
        <v>12</v>
      </c>
      <c r="B70" s="69" t="s">
        <v>115</v>
      </c>
      <c r="C70" s="51" t="s">
        <v>33</v>
      </c>
      <c r="D70" s="50"/>
      <c r="E70" s="15"/>
      <c r="F70" s="47">
        <v>39.81</v>
      </c>
      <c r="G70" s="23">
        <v>0</v>
      </c>
      <c r="H70" s="30"/>
      <c r="J70" s="25"/>
      <c r="K70" s="26"/>
      <c r="L70" s="27"/>
    </row>
    <row r="71" spans="1:12" ht="15.75" hidden="1" customHeight="1">
      <c r="A71" s="36">
        <v>13</v>
      </c>
      <c r="B71" s="50" t="s">
        <v>61</v>
      </c>
      <c r="C71" s="51" t="s">
        <v>62</v>
      </c>
      <c r="D71" s="50" t="s">
        <v>57</v>
      </c>
      <c r="E71" s="15"/>
      <c r="F71" s="47">
        <v>53.32</v>
      </c>
      <c r="G71" s="23">
        <v>0</v>
      </c>
      <c r="H71" s="30"/>
      <c r="J71" s="25"/>
      <c r="K71" s="26"/>
      <c r="L71" s="27"/>
    </row>
    <row r="72" spans="1:12" ht="15.75" hidden="1" customHeight="1">
      <c r="A72" s="68"/>
      <c r="B72" s="87" t="s">
        <v>105</v>
      </c>
      <c r="C72" s="87"/>
      <c r="D72" s="87"/>
      <c r="E72" s="87"/>
      <c r="F72" s="87"/>
      <c r="G72" s="23"/>
      <c r="H72" s="30"/>
      <c r="J72" s="25"/>
      <c r="K72" s="26"/>
      <c r="L72" s="27"/>
    </row>
    <row r="73" spans="1:12" ht="16.5" hidden="1" customHeight="1">
      <c r="A73" s="36">
        <v>36</v>
      </c>
      <c r="B73" s="83" t="s">
        <v>116</v>
      </c>
      <c r="C73" s="85"/>
      <c r="D73" s="86" t="s">
        <v>57</v>
      </c>
      <c r="E73" s="84">
        <v>0</v>
      </c>
      <c r="F73" s="49">
        <v>18972</v>
      </c>
      <c r="G73" s="23">
        <v>0</v>
      </c>
      <c r="H73" s="30"/>
      <c r="J73" s="25"/>
      <c r="K73" s="26"/>
      <c r="L73" s="27"/>
    </row>
    <row r="74" spans="1:12" ht="15" hidden="1" customHeight="1">
      <c r="A74" s="36"/>
      <c r="B74" s="64" t="s">
        <v>78</v>
      </c>
      <c r="C74" s="64"/>
      <c r="D74" s="64"/>
      <c r="E74" s="23"/>
      <c r="F74" s="36"/>
      <c r="G74" s="23"/>
      <c r="H74" s="30"/>
      <c r="J74" s="25"/>
      <c r="K74" s="26"/>
      <c r="L74" s="27"/>
    </row>
    <row r="75" spans="1:12" ht="15" hidden="1" customHeight="1">
      <c r="A75" s="36"/>
      <c r="B75" s="50" t="s">
        <v>148</v>
      </c>
      <c r="C75" s="51" t="s">
        <v>111</v>
      </c>
      <c r="D75" s="50" t="s">
        <v>72</v>
      </c>
      <c r="E75" s="23"/>
      <c r="F75" s="47">
        <v>838.81</v>
      </c>
      <c r="G75" s="23">
        <v>0</v>
      </c>
      <c r="H75" s="30"/>
      <c r="J75" s="25"/>
      <c r="K75" s="26"/>
      <c r="L75" s="27"/>
    </row>
    <row r="76" spans="1:12" ht="15" hidden="1" customHeight="1">
      <c r="A76" s="36"/>
      <c r="B76" s="50" t="s">
        <v>149</v>
      </c>
      <c r="C76" s="51" t="s">
        <v>150</v>
      </c>
      <c r="D76" s="50" t="s">
        <v>72</v>
      </c>
      <c r="E76" s="23"/>
      <c r="F76" s="47">
        <v>1000</v>
      </c>
      <c r="G76" s="23">
        <v>0</v>
      </c>
      <c r="H76" s="30"/>
      <c r="J76" s="25"/>
      <c r="K76" s="26"/>
      <c r="L76" s="27"/>
    </row>
    <row r="77" spans="1:12" ht="15" hidden="1" customHeight="1">
      <c r="A77" s="36"/>
      <c r="B77" s="50" t="s">
        <v>79</v>
      </c>
      <c r="C77" s="51" t="s">
        <v>80</v>
      </c>
      <c r="D77" s="50" t="s">
        <v>72</v>
      </c>
      <c r="E77" s="23"/>
      <c r="F77" s="47">
        <v>536.23</v>
      </c>
      <c r="G77" s="23">
        <v>0</v>
      </c>
      <c r="H77" s="30"/>
      <c r="J77" s="25"/>
      <c r="K77" s="26"/>
      <c r="L77" s="27"/>
    </row>
    <row r="78" spans="1:12" ht="15" hidden="1" customHeight="1">
      <c r="A78" s="36"/>
      <c r="B78" s="50" t="s">
        <v>151</v>
      </c>
      <c r="C78" s="51" t="s">
        <v>111</v>
      </c>
      <c r="D78" s="50" t="s">
        <v>72</v>
      </c>
      <c r="E78" s="23"/>
      <c r="F78" s="47">
        <v>911.85</v>
      </c>
      <c r="G78" s="23">
        <v>0</v>
      </c>
      <c r="H78" s="30"/>
      <c r="J78" s="25"/>
      <c r="K78" s="26"/>
      <c r="L78" s="27"/>
    </row>
    <row r="79" spans="1:12" ht="15" hidden="1" customHeight="1">
      <c r="A79" s="36">
        <v>17</v>
      </c>
      <c r="B79" s="50" t="s">
        <v>152</v>
      </c>
      <c r="C79" s="51" t="s">
        <v>111</v>
      </c>
      <c r="D79" s="50" t="s">
        <v>72</v>
      </c>
      <c r="E79" s="23"/>
      <c r="F79" s="47">
        <v>383.25</v>
      </c>
      <c r="G79" s="23">
        <v>0</v>
      </c>
      <c r="H79" s="30"/>
      <c r="J79" s="25"/>
    </row>
    <row r="80" spans="1:12" ht="15" hidden="1" customHeight="1">
      <c r="A80" s="36"/>
      <c r="B80" s="65" t="s">
        <v>81</v>
      </c>
      <c r="C80" s="51"/>
      <c r="D80" s="36"/>
      <c r="E80" s="23"/>
      <c r="F80" s="47"/>
      <c r="G80" s="23"/>
    </row>
    <row r="81" spans="1:20" ht="15" hidden="1" customHeight="1">
      <c r="A81" s="36">
        <v>39</v>
      </c>
      <c r="B81" s="52" t="s">
        <v>120</v>
      </c>
      <c r="C81" s="53" t="s">
        <v>82</v>
      </c>
      <c r="D81" s="81"/>
      <c r="E81" s="23"/>
      <c r="F81" s="48">
        <v>2949.85</v>
      </c>
      <c r="G81" s="23">
        <v>0</v>
      </c>
    </row>
    <row r="82" spans="1:20" ht="15.75" customHeight="1">
      <c r="A82" s="184" t="s">
        <v>171</v>
      </c>
      <c r="B82" s="185"/>
      <c r="C82" s="185"/>
      <c r="D82" s="185"/>
      <c r="E82" s="185"/>
      <c r="F82" s="185"/>
      <c r="G82" s="18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9"/>
    </row>
    <row r="83" spans="1:20" ht="15.75" customHeight="1">
      <c r="A83" s="36">
        <v>18</v>
      </c>
      <c r="B83" s="41" t="s">
        <v>117</v>
      </c>
      <c r="C83" s="51" t="s">
        <v>58</v>
      </c>
      <c r="D83" s="82" t="s">
        <v>59</v>
      </c>
      <c r="E83" s="19">
        <v>327.9</v>
      </c>
      <c r="F83" s="47">
        <v>2.54</v>
      </c>
      <c r="G83" s="16">
        <v>7162.8</v>
      </c>
      <c r="H83" s="32"/>
      <c r="I83" s="32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20" ht="31.5" customHeight="1">
      <c r="A84" s="36">
        <v>19</v>
      </c>
      <c r="B84" s="50" t="s">
        <v>83</v>
      </c>
      <c r="C84" s="51"/>
      <c r="D84" s="82" t="s">
        <v>59</v>
      </c>
      <c r="E84" s="19"/>
      <c r="F84" s="47">
        <v>2.0499999999999998</v>
      </c>
      <c r="G84" s="16">
        <v>5781</v>
      </c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</row>
    <row r="85" spans="1:20" ht="15.75" customHeight="1">
      <c r="A85" s="68"/>
      <c r="B85" s="54" t="s">
        <v>88</v>
      </c>
      <c r="C85" s="56"/>
      <c r="D85" s="19"/>
      <c r="E85" s="19"/>
      <c r="F85" s="23"/>
      <c r="G85" s="39">
        <f>SUM(G16+G17+G18+G20+G21+G26+G27+G37+G38+G39+G41+G42+G43+G58+G59+G60+G64+G83+G84)</f>
        <v>41341.960000000006</v>
      </c>
      <c r="H85" s="5"/>
      <c r="I85" s="5"/>
      <c r="J85" s="5"/>
      <c r="K85" s="5"/>
      <c r="L85" s="5"/>
      <c r="M85" s="5"/>
      <c r="N85" s="5"/>
      <c r="O85" s="5"/>
      <c r="P85" s="164"/>
      <c r="Q85" s="164"/>
      <c r="R85" s="164"/>
      <c r="S85" s="164"/>
    </row>
    <row r="86" spans="1:20" ht="15.75" customHeight="1">
      <c r="A86" s="68"/>
      <c r="B86" s="80" t="s">
        <v>64</v>
      </c>
      <c r="C86" s="80"/>
      <c r="D86" s="80"/>
      <c r="E86" s="80"/>
      <c r="F86" s="80"/>
      <c r="G86" s="8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20" ht="15.75" customHeight="1">
      <c r="A87" s="36">
        <v>20</v>
      </c>
      <c r="B87" s="94" t="s">
        <v>153</v>
      </c>
      <c r="C87" s="95" t="s">
        <v>121</v>
      </c>
      <c r="D87" s="80"/>
      <c r="E87" s="80"/>
      <c r="F87" s="16">
        <v>1063.47</v>
      </c>
      <c r="G87" s="93">
        <v>7444.29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20" ht="15.75" customHeight="1">
      <c r="A88" s="36">
        <v>21</v>
      </c>
      <c r="B88" s="96" t="s">
        <v>91</v>
      </c>
      <c r="C88" s="97" t="s">
        <v>111</v>
      </c>
      <c r="D88" s="80"/>
      <c r="E88" s="80"/>
      <c r="F88" s="22">
        <v>180.15</v>
      </c>
      <c r="G88" s="93">
        <v>360.3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20" ht="31.5" customHeight="1">
      <c r="A89" s="36">
        <v>22</v>
      </c>
      <c r="B89" s="96" t="s">
        <v>154</v>
      </c>
      <c r="C89" s="97" t="s">
        <v>39</v>
      </c>
      <c r="D89" s="80"/>
      <c r="E89" s="80"/>
      <c r="F89" s="47">
        <v>3397.65</v>
      </c>
      <c r="G89" s="93">
        <v>33.979999999999997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20" ht="15.75" customHeight="1">
      <c r="A90" s="36">
        <v>23</v>
      </c>
      <c r="B90" s="96" t="s">
        <v>155</v>
      </c>
      <c r="C90" s="97" t="s">
        <v>156</v>
      </c>
      <c r="D90" s="80"/>
      <c r="E90" s="80"/>
      <c r="F90" s="93">
        <v>1501</v>
      </c>
      <c r="G90" s="93">
        <v>750.5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20" ht="15.75" customHeight="1">
      <c r="A91" s="36">
        <v>24</v>
      </c>
      <c r="B91" s="98" t="s">
        <v>157</v>
      </c>
      <c r="C91" s="99" t="s">
        <v>111</v>
      </c>
      <c r="D91" s="80"/>
      <c r="E91" s="80"/>
      <c r="F91" s="22">
        <v>295.58999999999997</v>
      </c>
      <c r="G91" s="93">
        <v>295.58999999999997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20" ht="15" customHeight="1">
      <c r="A92" s="36"/>
      <c r="B92" s="61" t="s">
        <v>54</v>
      </c>
      <c r="C92" s="57"/>
      <c r="D92" s="70"/>
      <c r="E92" s="57">
        <v>1</v>
      </c>
      <c r="F92" s="57"/>
      <c r="G92" s="39">
        <f>SUM(G87:G91)</f>
        <v>8884.66</v>
      </c>
    </row>
    <row r="93" spans="1:20" ht="15.75" customHeight="1">
      <c r="A93" s="36"/>
      <c r="B93" s="67" t="s">
        <v>84</v>
      </c>
      <c r="C93" s="19"/>
      <c r="D93" s="19"/>
      <c r="E93" s="58"/>
      <c r="F93" s="59"/>
      <c r="G93" s="22">
        <v>0</v>
      </c>
    </row>
    <row r="94" spans="1:20">
      <c r="A94" s="71"/>
      <c r="B94" s="62" t="s">
        <v>55</v>
      </c>
      <c r="C94" s="45"/>
      <c r="D94" s="45"/>
      <c r="E94" s="45"/>
      <c r="F94" s="45"/>
      <c r="G94" s="60">
        <f>G85+G92</f>
        <v>50226.62000000001</v>
      </c>
    </row>
    <row r="95" spans="1:20" ht="15.75">
      <c r="A95" s="171" t="s">
        <v>162</v>
      </c>
      <c r="B95" s="171"/>
      <c r="C95" s="171"/>
      <c r="D95" s="171"/>
      <c r="E95" s="171"/>
      <c r="F95" s="171"/>
      <c r="G95" s="171"/>
    </row>
    <row r="96" spans="1:20" ht="15.75">
      <c r="A96" s="78"/>
      <c r="B96" s="166" t="s">
        <v>163</v>
      </c>
      <c r="C96" s="166"/>
      <c r="D96" s="166"/>
      <c r="E96" s="166"/>
      <c r="F96" s="166"/>
      <c r="G96" s="3"/>
    </row>
    <row r="97" spans="1:7" ht="15.75" customHeight="1">
      <c r="A97" s="75"/>
      <c r="B97" s="162" t="s">
        <v>6</v>
      </c>
      <c r="C97" s="162"/>
      <c r="D97" s="162"/>
      <c r="E97" s="162"/>
      <c r="F97" s="162"/>
      <c r="G97" s="5"/>
    </row>
    <row r="98" spans="1:7">
      <c r="A98" s="10"/>
      <c r="B98" s="10"/>
      <c r="C98" s="10"/>
      <c r="D98" s="10"/>
      <c r="E98" s="10"/>
      <c r="F98" s="10"/>
      <c r="G98" s="10"/>
    </row>
    <row r="99" spans="1:7" ht="15.75">
      <c r="A99" s="167" t="s">
        <v>7</v>
      </c>
      <c r="B99" s="167"/>
      <c r="C99" s="167"/>
      <c r="D99" s="167"/>
      <c r="E99" s="167"/>
      <c r="F99" s="167"/>
      <c r="G99" s="167"/>
    </row>
    <row r="100" spans="1:7" ht="15.75" customHeight="1">
      <c r="A100" s="167" t="s">
        <v>8</v>
      </c>
      <c r="B100" s="167"/>
      <c r="C100" s="167"/>
      <c r="D100" s="167"/>
      <c r="E100" s="167"/>
      <c r="F100" s="167"/>
      <c r="G100" s="167"/>
    </row>
    <row r="101" spans="1:7" ht="15.75">
      <c r="A101" s="168" t="s">
        <v>65</v>
      </c>
      <c r="B101" s="168"/>
      <c r="C101" s="168"/>
      <c r="D101" s="168"/>
      <c r="E101" s="168"/>
      <c r="F101" s="168"/>
      <c r="G101" s="168"/>
    </row>
    <row r="102" spans="1:7" ht="15.75">
      <c r="A102" s="11"/>
    </row>
    <row r="103" spans="1:7" ht="16.5" customHeight="1">
      <c r="A103" s="169" t="s">
        <v>9</v>
      </c>
      <c r="B103" s="169"/>
      <c r="C103" s="169"/>
      <c r="D103" s="169"/>
      <c r="E103" s="169"/>
      <c r="F103" s="169"/>
      <c r="G103" s="169"/>
    </row>
    <row r="104" spans="1:7" ht="16.5" customHeight="1">
      <c r="A104" s="4"/>
    </row>
    <row r="105" spans="1:7" ht="15.75" customHeight="1">
      <c r="B105" s="74" t="s">
        <v>10</v>
      </c>
      <c r="C105" s="161" t="s">
        <v>164</v>
      </c>
      <c r="D105" s="161"/>
      <c r="E105" s="161"/>
      <c r="G105" s="76"/>
    </row>
    <row r="106" spans="1:7" ht="15.75" customHeight="1">
      <c r="A106" s="75"/>
      <c r="C106" s="162" t="s">
        <v>11</v>
      </c>
      <c r="D106" s="162"/>
      <c r="E106" s="162"/>
      <c r="G106" s="77" t="s">
        <v>12</v>
      </c>
    </row>
    <row r="107" spans="1:7" ht="15.75">
      <c r="A107" s="32"/>
      <c r="C107" s="12"/>
      <c r="D107" s="12"/>
      <c r="F107" s="12"/>
    </row>
    <row r="108" spans="1:7" ht="15.75" customHeight="1">
      <c r="B108" s="74" t="s">
        <v>13</v>
      </c>
      <c r="C108" s="163"/>
      <c r="D108" s="163"/>
      <c r="E108" s="163"/>
      <c r="G108" s="76"/>
    </row>
    <row r="109" spans="1:7">
      <c r="A109" s="75"/>
      <c r="C109" s="164" t="s">
        <v>11</v>
      </c>
      <c r="D109" s="164"/>
      <c r="E109" s="164"/>
      <c r="G109" s="77" t="s">
        <v>12</v>
      </c>
    </row>
    <row r="110" spans="1:7" ht="15.75" customHeight="1">
      <c r="A110" s="4" t="s">
        <v>14</v>
      </c>
    </row>
    <row r="111" spans="1:7">
      <c r="A111" s="165" t="s">
        <v>15</v>
      </c>
      <c r="B111" s="165"/>
      <c r="C111" s="165"/>
      <c r="D111" s="165"/>
      <c r="E111" s="165"/>
      <c r="F111" s="165"/>
      <c r="G111" s="165"/>
    </row>
    <row r="112" spans="1:7" ht="45" customHeight="1">
      <c r="A112" s="157" t="s">
        <v>16</v>
      </c>
      <c r="B112" s="157"/>
      <c r="C112" s="157"/>
      <c r="D112" s="157"/>
      <c r="E112" s="157"/>
      <c r="F112" s="157"/>
      <c r="G112" s="157"/>
    </row>
    <row r="113" spans="1:7" ht="30" customHeight="1">
      <c r="A113" s="157" t="s">
        <v>17</v>
      </c>
      <c r="B113" s="157"/>
      <c r="C113" s="157"/>
      <c r="D113" s="157"/>
      <c r="E113" s="157"/>
      <c r="F113" s="157"/>
      <c r="G113" s="157"/>
    </row>
    <row r="114" spans="1:7" ht="30" customHeight="1">
      <c r="A114" s="157" t="s">
        <v>21</v>
      </c>
      <c r="B114" s="157"/>
      <c r="C114" s="157"/>
      <c r="D114" s="157"/>
      <c r="E114" s="157"/>
      <c r="F114" s="157"/>
      <c r="G114" s="157"/>
    </row>
    <row r="115" spans="1:7" ht="15" customHeight="1">
      <c r="A115" s="157" t="s">
        <v>20</v>
      </c>
      <c r="B115" s="157"/>
      <c r="C115" s="157"/>
      <c r="D115" s="157"/>
      <c r="E115" s="157"/>
      <c r="F115" s="157"/>
      <c r="G115" s="157"/>
    </row>
  </sheetData>
  <autoFilter ref="G12:G80"/>
  <mergeCells count="28">
    <mergeCell ref="A14:G14"/>
    <mergeCell ref="A15:G15"/>
    <mergeCell ref="P85:S85"/>
    <mergeCell ref="A28:G28"/>
    <mergeCell ref="A44:G44"/>
    <mergeCell ref="A56:G56"/>
    <mergeCell ref="A82:G82"/>
    <mergeCell ref="A3:G3"/>
    <mergeCell ref="A4:G4"/>
    <mergeCell ref="A8:G8"/>
    <mergeCell ref="A10:G10"/>
    <mergeCell ref="A5:G5"/>
    <mergeCell ref="A95:G95"/>
    <mergeCell ref="B96:F96"/>
    <mergeCell ref="B97:F97"/>
    <mergeCell ref="A99:G99"/>
    <mergeCell ref="A100:G100"/>
    <mergeCell ref="A115:G115"/>
    <mergeCell ref="A101:G101"/>
    <mergeCell ref="A103:G103"/>
    <mergeCell ref="C105:E105"/>
    <mergeCell ref="C106:E106"/>
    <mergeCell ref="A112:G112"/>
    <mergeCell ref="C108:E108"/>
    <mergeCell ref="C109:E109"/>
    <mergeCell ref="A111:G111"/>
    <mergeCell ref="A113:G113"/>
    <mergeCell ref="A114:G114"/>
  </mergeCells>
  <pageMargins left="0.70866141732283472" right="0.70866141732283472" top="0.27559055118110237" bottom="0.27559055118110237" header="0.31496062992125984" footer="0.31496062992125984"/>
  <pageSetup paperSize="9" scale="60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5"/>
  <sheetViews>
    <sheetView workbookViewId="0">
      <selection activeCell="A3" sqref="A3:G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0" hidden="1" customWidth="1"/>
    <col min="6" max="7" width="22.5703125" customWidth="1"/>
  </cols>
  <sheetData>
    <row r="1" spans="1:7" ht="15.75">
      <c r="A1" s="34" t="s">
        <v>96</v>
      </c>
      <c r="G1" s="33"/>
    </row>
    <row r="2" spans="1:7" ht="15.75">
      <c r="A2" s="35" t="s">
        <v>67</v>
      </c>
    </row>
    <row r="3" spans="1:7" ht="15.75">
      <c r="A3" s="173" t="s">
        <v>124</v>
      </c>
      <c r="B3" s="173"/>
      <c r="C3" s="173"/>
      <c r="D3" s="173"/>
      <c r="E3" s="173"/>
      <c r="F3" s="173"/>
      <c r="G3" s="173"/>
    </row>
    <row r="4" spans="1:7" ht="31.5" customHeight="1">
      <c r="A4" s="174" t="s">
        <v>161</v>
      </c>
      <c r="B4" s="174"/>
      <c r="C4" s="174"/>
      <c r="D4" s="174"/>
      <c r="E4" s="174"/>
      <c r="F4" s="174"/>
      <c r="G4" s="174"/>
    </row>
    <row r="5" spans="1:7" ht="15.75">
      <c r="A5" s="173" t="s">
        <v>118</v>
      </c>
      <c r="B5" s="175"/>
      <c r="C5" s="175"/>
      <c r="D5" s="175"/>
      <c r="E5" s="175"/>
      <c r="F5" s="175"/>
      <c r="G5" s="175"/>
    </row>
    <row r="6" spans="1:7" ht="15.75">
      <c r="A6" s="2"/>
      <c r="B6" s="73"/>
      <c r="C6" s="73"/>
      <c r="D6" s="73"/>
      <c r="E6" s="73"/>
      <c r="F6" s="73"/>
      <c r="G6" s="37">
        <v>42735</v>
      </c>
    </row>
    <row r="7" spans="1:7" ht="15.75">
      <c r="B7" s="72"/>
      <c r="C7" s="72"/>
      <c r="D7" s="72"/>
      <c r="E7" s="3"/>
      <c r="F7" s="3"/>
    </row>
    <row r="8" spans="1:7" ht="78.75" customHeight="1">
      <c r="A8" s="176" t="s">
        <v>165</v>
      </c>
      <c r="B8" s="176"/>
      <c r="C8" s="176"/>
      <c r="D8" s="176"/>
      <c r="E8" s="176"/>
      <c r="F8" s="176"/>
      <c r="G8" s="176"/>
    </row>
    <row r="9" spans="1:7" ht="15.75">
      <c r="A9" s="4"/>
    </row>
    <row r="10" spans="1:7" ht="47.25" customHeight="1">
      <c r="A10" s="177" t="s">
        <v>166</v>
      </c>
      <c r="B10" s="177"/>
      <c r="C10" s="177"/>
      <c r="D10" s="177"/>
      <c r="E10" s="177"/>
      <c r="F10" s="177"/>
      <c r="G10" s="177"/>
    </row>
    <row r="11" spans="1:7" ht="15.75">
      <c r="A11" s="4"/>
    </row>
    <row r="12" spans="1:7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 t="s">
        <v>22</v>
      </c>
      <c r="G12" s="6" t="s">
        <v>3</v>
      </c>
    </row>
    <row r="13" spans="1:7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</row>
    <row r="14" spans="1:7" ht="15" customHeight="1">
      <c r="A14" s="172" t="s">
        <v>63</v>
      </c>
      <c r="B14" s="172"/>
      <c r="C14" s="172"/>
      <c r="D14" s="172"/>
      <c r="E14" s="172"/>
      <c r="F14" s="172"/>
      <c r="G14" s="172"/>
    </row>
    <row r="15" spans="1:7" ht="15" customHeight="1">
      <c r="A15" s="170" t="s">
        <v>4</v>
      </c>
      <c r="B15" s="170"/>
      <c r="C15" s="170"/>
      <c r="D15" s="170"/>
      <c r="E15" s="170"/>
      <c r="F15" s="170"/>
      <c r="G15" s="170"/>
    </row>
    <row r="16" spans="1:7" ht="31.5" customHeight="1">
      <c r="A16" s="36">
        <v>1</v>
      </c>
      <c r="B16" s="41" t="s">
        <v>125</v>
      </c>
      <c r="C16" s="55" t="s">
        <v>99</v>
      </c>
      <c r="D16" s="41" t="s">
        <v>126</v>
      </c>
      <c r="E16" s="87"/>
      <c r="F16" s="40">
        <v>187.48</v>
      </c>
      <c r="G16" s="93">
        <v>1056.79</v>
      </c>
    </row>
    <row r="17" spans="1:7" ht="31.5" customHeight="1">
      <c r="A17" s="36">
        <v>2</v>
      </c>
      <c r="B17" s="41" t="s">
        <v>127</v>
      </c>
      <c r="C17" s="55" t="s">
        <v>99</v>
      </c>
      <c r="D17" s="41" t="s">
        <v>128</v>
      </c>
      <c r="E17" s="87"/>
      <c r="F17" s="40">
        <v>187.48</v>
      </c>
      <c r="G17" s="93">
        <v>2818.1</v>
      </c>
    </row>
    <row r="18" spans="1:7" ht="31.5" customHeight="1">
      <c r="A18" s="36">
        <v>3</v>
      </c>
      <c r="B18" s="41" t="s">
        <v>129</v>
      </c>
      <c r="C18" s="55" t="s">
        <v>99</v>
      </c>
      <c r="D18" s="41" t="s">
        <v>130</v>
      </c>
      <c r="E18" s="87"/>
      <c r="F18" s="40">
        <v>539.30999999999995</v>
      </c>
      <c r="G18" s="93">
        <v>2338.4499999999998</v>
      </c>
    </row>
    <row r="19" spans="1:7" ht="15.75" hidden="1" customHeight="1">
      <c r="A19" s="36"/>
      <c r="B19" s="41" t="s">
        <v>131</v>
      </c>
      <c r="C19" s="55" t="s">
        <v>132</v>
      </c>
      <c r="D19" s="41" t="s">
        <v>133</v>
      </c>
      <c r="E19" s="87"/>
      <c r="F19" s="40">
        <v>181.91</v>
      </c>
      <c r="G19" s="93">
        <v>0</v>
      </c>
    </row>
    <row r="20" spans="1:7" ht="15.75" customHeight="1">
      <c r="A20" s="36">
        <v>4</v>
      </c>
      <c r="B20" s="41" t="s">
        <v>134</v>
      </c>
      <c r="C20" s="55" t="s">
        <v>99</v>
      </c>
      <c r="D20" s="41" t="s">
        <v>30</v>
      </c>
      <c r="E20" s="87"/>
      <c r="F20" s="40">
        <v>232.92</v>
      </c>
      <c r="G20" s="93">
        <v>24.46</v>
      </c>
    </row>
    <row r="21" spans="1:7" ht="15.75" hidden="1" customHeight="1">
      <c r="A21" s="36">
        <v>5</v>
      </c>
      <c r="B21" s="41" t="s">
        <v>135</v>
      </c>
      <c r="C21" s="55" t="s">
        <v>99</v>
      </c>
      <c r="D21" s="41" t="s">
        <v>136</v>
      </c>
      <c r="E21" s="87"/>
      <c r="F21" s="40">
        <v>231.03</v>
      </c>
      <c r="G21" s="93">
        <v>6.24</v>
      </c>
    </row>
    <row r="22" spans="1:7" ht="15.75" hidden="1" customHeight="1">
      <c r="A22" s="36"/>
      <c r="B22" s="41" t="s">
        <v>137</v>
      </c>
      <c r="C22" s="55" t="s">
        <v>56</v>
      </c>
      <c r="D22" s="41" t="s">
        <v>133</v>
      </c>
      <c r="E22" s="87"/>
      <c r="F22" s="40">
        <v>287.83999999999997</v>
      </c>
      <c r="G22" s="93">
        <v>0</v>
      </c>
    </row>
    <row r="23" spans="1:7" ht="15.75" hidden="1" customHeight="1">
      <c r="A23" s="36"/>
      <c r="B23" s="41" t="s">
        <v>138</v>
      </c>
      <c r="C23" s="55" t="s">
        <v>56</v>
      </c>
      <c r="D23" s="41" t="s">
        <v>133</v>
      </c>
      <c r="E23" s="87"/>
      <c r="F23" s="40">
        <v>47.34</v>
      </c>
      <c r="G23" s="93">
        <v>0</v>
      </c>
    </row>
    <row r="24" spans="1:7" ht="15.75" hidden="1" customHeight="1">
      <c r="A24" s="36"/>
      <c r="B24" s="41" t="s">
        <v>139</v>
      </c>
      <c r="C24" s="55" t="s">
        <v>56</v>
      </c>
      <c r="D24" s="41" t="s">
        <v>140</v>
      </c>
      <c r="E24" s="87"/>
      <c r="F24" s="40">
        <v>416.62</v>
      </c>
      <c r="G24" s="93">
        <v>0</v>
      </c>
    </row>
    <row r="25" spans="1:7" ht="15.75" hidden="1" customHeight="1">
      <c r="A25" s="36"/>
      <c r="B25" s="41" t="s">
        <v>141</v>
      </c>
      <c r="C25" s="55" t="s">
        <v>56</v>
      </c>
      <c r="D25" s="41" t="s">
        <v>133</v>
      </c>
      <c r="E25" s="87"/>
      <c r="F25" s="40">
        <v>556.74</v>
      </c>
      <c r="G25" s="93">
        <v>0</v>
      </c>
    </row>
    <row r="26" spans="1:7" ht="15.75" customHeight="1">
      <c r="A26" s="56">
        <v>5</v>
      </c>
      <c r="B26" s="50" t="s">
        <v>69</v>
      </c>
      <c r="C26" s="51" t="s">
        <v>33</v>
      </c>
      <c r="D26" s="50" t="s">
        <v>25</v>
      </c>
      <c r="E26" s="22">
        <v>506.1</v>
      </c>
      <c r="F26" s="40">
        <v>157.18</v>
      </c>
      <c r="G26" s="23">
        <v>478.09</v>
      </c>
    </row>
    <row r="27" spans="1:7" ht="15.75" customHeight="1">
      <c r="A27" s="56">
        <v>6</v>
      </c>
      <c r="B27" s="13" t="s">
        <v>23</v>
      </c>
      <c r="C27" s="14" t="s">
        <v>24</v>
      </c>
      <c r="D27" s="36"/>
      <c r="E27" s="22">
        <v>506.1</v>
      </c>
      <c r="F27" s="40">
        <v>4.84</v>
      </c>
      <c r="G27" s="23">
        <v>13648.8</v>
      </c>
    </row>
    <row r="28" spans="1:7" ht="15.75" customHeight="1">
      <c r="A28" s="170" t="s">
        <v>95</v>
      </c>
      <c r="B28" s="170"/>
      <c r="C28" s="170"/>
      <c r="D28" s="170"/>
      <c r="E28" s="170"/>
      <c r="F28" s="170"/>
      <c r="G28" s="170"/>
    </row>
    <row r="29" spans="1:7" ht="15.75" hidden="1" customHeight="1">
      <c r="A29" s="56"/>
      <c r="B29" s="66" t="s">
        <v>28</v>
      </c>
      <c r="C29" s="66"/>
      <c r="D29" s="66"/>
      <c r="E29" s="66"/>
      <c r="F29" s="66"/>
      <c r="G29" s="23"/>
    </row>
    <row r="30" spans="1:7" ht="31.5" hidden="1" customHeight="1">
      <c r="A30" s="56">
        <v>2</v>
      </c>
      <c r="B30" s="41" t="s">
        <v>108</v>
      </c>
      <c r="C30" s="55" t="s">
        <v>101</v>
      </c>
      <c r="D30" s="41" t="s">
        <v>142</v>
      </c>
      <c r="E30" s="17">
        <v>2.31</v>
      </c>
      <c r="F30" s="40">
        <v>166.65</v>
      </c>
      <c r="G30" s="16">
        <v>0</v>
      </c>
    </row>
    <row r="31" spans="1:7" ht="31.5" hidden="1" customHeight="1">
      <c r="A31" s="56">
        <v>3</v>
      </c>
      <c r="B31" s="41" t="s">
        <v>107</v>
      </c>
      <c r="C31" s="55" t="s">
        <v>101</v>
      </c>
      <c r="D31" s="41" t="s">
        <v>143</v>
      </c>
      <c r="E31" s="16">
        <f>0.0024*3*4.5</f>
        <v>3.2399999999999998E-2</v>
      </c>
      <c r="F31" s="40">
        <v>276.48</v>
      </c>
      <c r="G31" s="23">
        <v>0</v>
      </c>
    </row>
    <row r="32" spans="1:7" ht="15.75" hidden="1" customHeight="1">
      <c r="A32" s="56">
        <v>4</v>
      </c>
      <c r="B32" s="41" t="s">
        <v>27</v>
      </c>
      <c r="C32" s="55" t="s">
        <v>101</v>
      </c>
      <c r="D32" s="41" t="s">
        <v>57</v>
      </c>
      <c r="E32" s="21">
        <v>0</v>
      </c>
      <c r="F32" s="40">
        <v>3228.73</v>
      </c>
      <c r="G32" s="23">
        <v>0</v>
      </c>
    </row>
    <row r="33" spans="1:7" ht="15.75" hidden="1" customHeight="1">
      <c r="A33" s="56">
        <v>5</v>
      </c>
      <c r="B33" s="41" t="s">
        <v>106</v>
      </c>
      <c r="C33" s="55" t="s">
        <v>31</v>
      </c>
      <c r="D33" s="41" t="s">
        <v>68</v>
      </c>
      <c r="E33" s="21">
        <v>0</v>
      </c>
      <c r="F33" s="40">
        <v>60.6</v>
      </c>
      <c r="G33" s="23">
        <v>0</v>
      </c>
    </row>
    <row r="34" spans="1:7" ht="15.75" hidden="1" customHeight="1">
      <c r="A34" s="56">
        <v>4</v>
      </c>
      <c r="B34" s="41" t="s">
        <v>70</v>
      </c>
      <c r="C34" s="55" t="s">
        <v>33</v>
      </c>
      <c r="D34" s="41" t="s">
        <v>72</v>
      </c>
      <c r="E34" s="16">
        <v>3.75</v>
      </c>
      <c r="F34" s="40">
        <v>204.32</v>
      </c>
      <c r="G34" s="16">
        <v>0</v>
      </c>
    </row>
    <row r="35" spans="1:7" ht="15.75" hidden="1" customHeight="1">
      <c r="A35" s="36">
        <v>8</v>
      </c>
      <c r="B35" s="41" t="s">
        <v>71</v>
      </c>
      <c r="C35" s="55" t="s">
        <v>32</v>
      </c>
      <c r="D35" s="41" t="s">
        <v>72</v>
      </c>
      <c r="E35" s="16"/>
      <c r="F35" s="40">
        <v>1214.73</v>
      </c>
      <c r="G35" s="16">
        <v>0</v>
      </c>
    </row>
    <row r="36" spans="1:7" ht="15.75" customHeight="1">
      <c r="A36" s="56"/>
      <c r="B36" s="64" t="s">
        <v>5</v>
      </c>
      <c r="C36" s="64"/>
      <c r="D36" s="64"/>
      <c r="E36" s="16"/>
      <c r="F36" s="17"/>
      <c r="G36" s="23"/>
    </row>
    <row r="37" spans="1:7" ht="15.75" customHeight="1">
      <c r="A37" s="56">
        <v>7</v>
      </c>
      <c r="B37" s="43" t="s">
        <v>26</v>
      </c>
      <c r="C37" s="55" t="s">
        <v>32</v>
      </c>
      <c r="D37" s="41"/>
      <c r="E37" s="16"/>
      <c r="F37" s="40">
        <v>1632.6</v>
      </c>
      <c r="G37" s="23">
        <v>2448.9</v>
      </c>
    </row>
    <row r="38" spans="1:7" ht="15.75" customHeight="1">
      <c r="A38" s="42">
        <v>8</v>
      </c>
      <c r="B38" s="43" t="s">
        <v>73</v>
      </c>
      <c r="C38" s="79" t="s">
        <v>29</v>
      </c>
      <c r="D38" s="43" t="s">
        <v>122</v>
      </c>
      <c r="E38" s="16">
        <v>0</v>
      </c>
      <c r="F38" s="44">
        <v>2247.8000000000002</v>
      </c>
      <c r="G38" s="16">
        <v>488.56</v>
      </c>
    </row>
    <row r="39" spans="1:7" ht="15.75" customHeight="1">
      <c r="A39" s="42">
        <v>9</v>
      </c>
      <c r="B39" s="41" t="s">
        <v>74</v>
      </c>
      <c r="C39" s="55" t="s">
        <v>29</v>
      </c>
      <c r="D39" s="41" t="s">
        <v>100</v>
      </c>
      <c r="E39" s="16">
        <v>0</v>
      </c>
      <c r="F39" s="40">
        <v>374.95</v>
      </c>
      <c r="G39" s="16">
        <v>472.69</v>
      </c>
    </row>
    <row r="40" spans="1:7" ht="15.75" hidden="1" customHeight="1">
      <c r="A40" s="42"/>
      <c r="B40" s="41" t="s">
        <v>144</v>
      </c>
      <c r="C40" s="55" t="s">
        <v>58</v>
      </c>
      <c r="D40" s="41" t="s">
        <v>72</v>
      </c>
      <c r="E40" s="16"/>
      <c r="F40" s="40">
        <v>213.2</v>
      </c>
      <c r="G40" s="16">
        <v>0</v>
      </c>
    </row>
    <row r="41" spans="1:7" ht="47.25" customHeight="1">
      <c r="A41" s="42">
        <v>10</v>
      </c>
      <c r="B41" s="41" t="s">
        <v>92</v>
      </c>
      <c r="C41" s="55" t="s">
        <v>101</v>
      </c>
      <c r="D41" s="41" t="s">
        <v>145</v>
      </c>
      <c r="E41" s="16">
        <v>0</v>
      </c>
      <c r="F41" s="40">
        <v>6203.7</v>
      </c>
      <c r="G41" s="16">
        <v>1573.1</v>
      </c>
    </row>
    <row r="42" spans="1:7" ht="15.75" customHeight="1">
      <c r="A42" s="42">
        <v>11</v>
      </c>
      <c r="B42" s="41" t="s">
        <v>102</v>
      </c>
      <c r="C42" s="55" t="s">
        <v>101</v>
      </c>
      <c r="D42" s="41" t="s">
        <v>75</v>
      </c>
      <c r="E42" s="16">
        <v>0</v>
      </c>
      <c r="F42" s="40">
        <v>458.28</v>
      </c>
      <c r="G42" s="16">
        <v>149.41</v>
      </c>
    </row>
    <row r="43" spans="1:7" ht="15.75" customHeight="1">
      <c r="A43" s="42">
        <v>12</v>
      </c>
      <c r="B43" s="43" t="s">
        <v>76</v>
      </c>
      <c r="C43" s="79" t="s">
        <v>33</v>
      </c>
      <c r="D43" s="43"/>
      <c r="E43" s="16">
        <v>0</v>
      </c>
      <c r="F43" s="44">
        <v>853.06</v>
      </c>
      <c r="G43" s="16">
        <v>127.96</v>
      </c>
    </row>
    <row r="44" spans="1:7" ht="15.75" customHeight="1">
      <c r="A44" s="178" t="s">
        <v>167</v>
      </c>
      <c r="B44" s="179"/>
      <c r="C44" s="179"/>
      <c r="D44" s="179"/>
      <c r="E44" s="179"/>
      <c r="F44" s="179"/>
      <c r="G44" s="180"/>
    </row>
    <row r="45" spans="1:7" ht="15.75" hidden="1" customHeight="1">
      <c r="A45" s="56">
        <v>15</v>
      </c>
      <c r="B45" s="41" t="s">
        <v>109</v>
      </c>
      <c r="C45" s="55" t="s">
        <v>101</v>
      </c>
      <c r="D45" s="41" t="s">
        <v>44</v>
      </c>
      <c r="E45" s="23">
        <v>0.42</v>
      </c>
      <c r="F45" s="47">
        <v>865.61</v>
      </c>
      <c r="G45" s="24">
        <v>0</v>
      </c>
    </row>
    <row r="46" spans="1:7" ht="15.75" hidden="1" customHeight="1">
      <c r="A46" s="56">
        <v>16</v>
      </c>
      <c r="B46" s="41" t="s">
        <v>36</v>
      </c>
      <c r="C46" s="55" t="s">
        <v>101</v>
      </c>
      <c r="D46" s="41" t="s">
        <v>44</v>
      </c>
      <c r="E46" s="23">
        <v>1.35</v>
      </c>
      <c r="F46" s="47">
        <v>619.46</v>
      </c>
      <c r="G46" s="24">
        <v>0</v>
      </c>
    </row>
    <row r="47" spans="1:7" ht="15.75" hidden="1" customHeight="1">
      <c r="A47" s="56">
        <v>17</v>
      </c>
      <c r="B47" s="41" t="s">
        <v>37</v>
      </c>
      <c r="C47" s="55" t="s">
        <v>101</v>
      </c>
      <c r="D47" s="41" t="s">
        <v>44</v>
      </c>
      <c r="E47" s="23">
        <v>0.03</v>
      </c>
      <c r="F47" s="47">
        <v>619.46</v>
      </c>
      <c r="G47" s="24">
        <v>0</v>
      </c>
    </row>
    <row r="48" spans="1:7" ht="15.75" hidden="1" customHeight="1">
      <c r="A48" s="56">
        <v>18</v>
      </c>
      <c r="B48" s="41" t="s">
        <v>38</v>
      </c>
      <c r="C48" s="55" t="s">
        <v>101</v>
      </c>
      <c r="D48" s="41" t="s">
        <v>44</v>
      </c>
      <c r="E48" s="23">
        <v>0.33</v>
      </c>
      <c r="F48" s="47">
        <v>648.64</v>
      </c>
      <c r="G48" s="24">
        <v>0</v>
      </c>
    </row>
    <row r="49" spans="1:7" ht="15.75" hidden="1" customHeight="1">
      <c r="A49" s="56">
        <v>19</v>
      </c>
      <c r="B49" s="41" t="s">
        <v>34</v>
      </c>
      <c r="C49" s="55" t="s">
        <v>35</v>
      </c>
      <c r="D49" s="41" t="s">
        <v>44</v>
      </c>
      <c r="E49" s="23">
        <v>0.22</v>
      </c>
      <c r="F49" s="47">
        <v>77.84</v>
      </c>
      <c r="G49" s="16">
        <v>0</v>
      </c>
    </row>
    <row r="50" spans="1:7" ht="31.5" customHeight="1">
      <c r="A50" s="56">
        <v>13</v>
      </c>
      <c r="B50" s="41" t="s">
        <v>60</v>
      </c>
      <c r="C50" s="55" t="s">
        <v>101</v>
      </c>
      <c r="D50" s="41" t="s">
        <v>110</v>
      </c>
      <c r="E50" s="23">
        <v>0.22</v>
      </c>
      <c r="F50" s="47">
        <v>1297.28</v>
      </c>
      <c r="G50" s="24">
        <v>1155.23</v>
      </c>
    </row>
    <row r="51" spans="1:7" ht="31.5" hidden="1" customHeight="1">
      <c r="A51" s="56">
        <v>14</v>
      </c>
      <c r="B51" s="41" t="s">
        <v>103</v>
      </c>
      <c r="C51" s="55" t="s">
        <v>101</v>
      </c>
      <c r="D51" s="41" t="s">
        <v>44</v>
      </c>
      <c r="E51" s="23">
        <v>0.02</v>
      </c>
      <c r="F51" s="47">
        <v>1297.28</v>
      </c>
      <c r="G51" s="24">
        <v>0</v>
      </c>
    </row>
    <row r="52" spans="1:7" ht="31.5" hidden="1" customHeight="1">
      <c r="A52" s="56">
        <v>15</v>
      </c>
      <c r="B52" s="41" t="s">
        <v>104</v>
      </c>
      <c r="C52" s="55" t="s">
        <v>39</v>
      </c>
      <c r="D52" s="41" t="s">
        <v>44</v>
      </c>
      <c r="E52" s="23">
        <v>0.01</v>
      </c>
      <c r="F52" s="47">
        <v>2918.89</v>
      </c>
      <c r="G52" s="24">
        <v>0</v>
      </c>
    </row>
    <row r="53" spans="1:7" ht="15.75" hidden="1" customHeight="1">
      <c r="A53" s="56">
        <v>23</v>
      </c>
      <c r="B53" s="41" t="s">
        <v>40</v>
      </c>
      <c r="C53" s="55" t="s">
        <v>41</v>
      </c>
      <c r="D53" s="41" t="s">
        <v>44</v>
      </c>
      <c r="E53" s="23">
        <v>8</v>
      </c>
      <c r="F53" s="47">
        <v>6042.12</v>
      </c>
      <c r="G53" s="16">
        <v>0</v>
      </c>
    </row>
    <row r="54" spans="1:7" ht="15.75" hidden="1" customHeight="1">
      <c r="A54" s="56"/>
      <c r="B54" s="41" t="s">
        <v>119</v>
      </c>
      <c r="C54" s="55" t="s">
        <v>111</v>
      </c>
      <c r="D54" s="41" t="s">
        <v>77</v>
      </c>
      <c r="E54" s="23"/>
      <c r="F54" s="48">
        <v>150.86000000000001</v>
      </c>
      <c r="G54" s="16">
        <v>0</v>
      </c>
    </row>
    <row r="55" spans="1:7" ht="15.75" hidden="1" customHeight="1">
      <c r="A55" s="56">
        <v>24</v>
      </c>
      <c r="B55" s="41" t="s">
        <v>43</v>
      </c>
      <c r="C55" s="55" t="s">
        <v>111</v>
      </c>
      <c r="D55" s="41" t="s">
        <v>77</v>
      </c>
      <c r="E55" s="23">
        <v>16</v>
      </c>
      <c r="F55" s="48">
        <v>70.209999999999994</v>
      </c>
      <c r="G55" s="16">
        <v>0</v>
      </c>
    </row>
    <row r="56" spans="1:7" ht="15.75" customHeight="1">
      <c r="A56" s="178" t="s">
        <v>168</v>
      </c>
      <c r="B56" s="179"/>
      <c r="C56" s="179"/>
      <c r="D56" s="179"/>
      <c r="E56" s="179"/>
      <c r="F56" s="179"/>
      <c r="G56" s="180"/>
    </row>
    <row r="57" spans="1:7" ht="15.75" customHeight="1">
      <c r="A57" s="68"/>
      <c r="B57" s="63" t="s">
        <v>45</v>
      </c>
      <c r="C57" s="20"/>
      <c r="D57" s="19"/>
      <c r="E57" s="19"/>
      <c r="F57" s="36"/>
      <c r="G57" s="23"/>
    </row>
    <row r="58" spans="1:7" ht="31.5" customHeight="1">
      <c r="A58" s="56">
        <v>14</v>
      </c>
      <c r="B58" s="41" t="s">
        <v>123</v>
      </c>
      <c r="C58" s="55" t="s">
        <v>99</v>
      </c>
      <c r="D58" s="41" t="s">
        <v>146</v>
      </c>
      <c r="E58" s="23">
        <v>0</v>
      </c>
      <c r="F58" s="47">
        <v>1654.04</v>
      </c>
      <c r="G58" s="24">
        <v>2099.64</v>
      </c>
    </row>
    <row r="59" spans="1:7" ht="31.5" customHeight="1">
      <c r="A59" s="56">
        <v>15</v>
      </c>
      <c r="B59" s="41" t="s">
        <v>147</v>
      </c>
      <c r="C59" s="55" t="s">
        <v>99</v>
      </c>
      <c r="D59" s="41" t="s">
        <v>146</v>
      </c>
      <c r="E59" s="23"/>
      <c r="F59" s="40">
        <v>1654.04</v>
      </c>
      <c r="G59" s="24">
        <v>264.64999999999998</v>
      </c>
    </row>
    <row r="60" spans="1:7" ht="31.5" customHeight="1">
      <c r="A60" s="56">
        <v>16</v>
      </c>
      <c r="B60" s="41" t="s">
        <v>86</v>
      </c>
      <c r="C60" s="55" t="s">
        <v>99</v>
      </c>
      <c r="D60" s="41" t="s">
        <v>30</v>
      </c>
      <c r="E60" s="23"/>
      <c r="F60" s="44">
        <v>1654.04</v>
      </c>
      <c r="G60" s="24">
        <v>164.58</v>
      </c>
    </row>
    <row r="61" spans="1:7" ht="15.75" hidden="1" customHeight="1">
      <c r="A61" s="56"/>
      <c r="B61" s="87" t="s">
        <v>46</v>
      </c>
      <c r="C61" s="87"/>
      <c r="D61" s="87"/>
      <c r="E61" s="87"/>
      <c r="F61" s="87"/>
      <c r="G61" s="46"/>
    </row>
    <row r="62" spans="1:7" ht="15.75" hidden="1" customHeight="1">
      <c r="A62" s="56">
        <v>27</v>
      </c>
      <c r="B62" s="83" t="s">
        <v>47</v>
      </c>
      <c r="C62" s="55" t="s">
        <v>99</v>
      </c>
      <c r="D62" s="41" t="s">
        <v>57</v>
      </c>
      <c r="E62" s="84">
        <v>0</v>
      </c>
      <c r="F62" s="47">
        <v>848.37</v>
      </c>
      <c r="G62" s="24">
        <f>E62/2</f>
        <v>0</v>
      </c>
    </row>
    <row r="63" spans="1:7" ht="15.75" hidden="1" customHeight="1">
      <c r="A63" s="56"/>
      <c r="B63" s="87" t="s">
        <v>48</v>
      </c>
      <c r="C63" s="20"/>
      <c r="D63" s="19"/>
      <c r="E63" s="19"/>
      <c r="F63" s="36"/>
      <c r="G63" s="23"/>
    </row>
    <row r="64" spans="1:7" ht="15.75" hidden="1" customHeight="1">
      <c r="A64" s="56">
        <v>17</v>
      </c>
      <c r="B64" s="81" t="s">
        <v>49</v>
      </c>
      <c r="C64" s="51" t="s">
        <v>111</v>
      </c>
      <c r="D64" s="50" t="s">
        <v>72</v>
      </c>
      <c r="E64" s="23">
        <v>0</v>
      </c>
      <c r="F64" s="47">
        <v>237.74</v>
      </c>
      <c r="G64" s="24">
        <v>237.74</v>
      </c>
    </row>
    <row r="65" spans="1:7" ht="15.75" hidden="1" customHeight="1">
      <c r="A65" s="36">
        <v>29</v>
      </c>
      <c r="B65" s="81" t="s">
        <v>50</v>
      </c>
      <c r="C65" s="51" t="s">
        <v>111</v>
      </c>
      <c r="D65" s="50" t="s">
        <v>72</v>
      </c>
      <c r="E65" s="23">
        <v>0</v>
      </c>
      <c r="F65" s="47">
        <v>81.510000000000005</v>
      </c>
      <c r="G65" s="24">
        <v>0</v>
      </c>
    </row>
    <row r="66" spans="1:7" ht="15.75" hidden="1" customHeight="1">
      <c r="A66" s="36">
        <v>8</v>
      </c>
      <c r="B66" s="81" t="s">
        <v>51</v>
      </c>
      <c r="C66" s="53" t="s">
        <v>112</v>
      </c>
      <c r="D66" s="50" t="s">
        <v>57</v>
      </c>
      <c r="E66" s="23">
        <v>13.47</v>
      </c>
      <c r="F66" s="47">
        <v>226.79</v>
      </c>
      <c r="G66" s="23">
        <v>0</v>
      </c>
    </row>
    <row r="67" spans="1:7" ht="15.75" hidden="1" customHeight="1">
      <c r="A67" s="36">
        <v>9</v>
      </c>
      <c r="B67" s="81" t="s">
        <v>52</v>
      </c>
      <c r="C67" s="51" t="s">
        <v>113</v>
      </c>
      <c r="D67" s="50"/>
      <c r="E67" s="23">
        <v>1.35</v>
      </c>
      <c r="F67" s="47">
        <v>176.61</v>
      </c>
      <c r="G67" s="23">
        <v>0</v>
      </c>
    </row>
    <row r="68" spans="1:7" ht="15.75" hidden="1" customHeight="1">
      <c r="A68" s="36">
        <v>10</v>
      </c>
      <c r="B68" s="81" t="s">
        <v>53</v>
      </c>
      <c r="C68" s="51" t="s">
        <v>82</v>
      </c>
      <c r="D68" s="50" t="s">
        <v>57</v>
      </c>
      <c r="E68" s="23">
        <v>0</v>
      </c>
      <c r="F68" s="47">
        <v>2217.7800000000002</v>
      </c>
      <c r="G68" s="23">
        <v>0</v>
      </c>
    </row>
    <row r="69" spans="1:7" ht="15.75" hidden="1" customHeight="1">
      <c r="A69" s="36">
        <v>11</v>
      </c>
      <c r="B69" s="69" t="s">
        <v>114</v>
      </c>
      <c r="C69" s="51" t="s">
        <v>33</v>
      </c>
      <c r="D69" s="50"/>
      <c r="E69" s="15">
        <v>0</v>
      </c>
      <c r="F69" s="47">
        <v>42.67</v>
      </c>
      <c r="G69" s="23">
        <v>0</v>
      </c>
    </row>
    <row r="70" spans="1:7" ht="15.75" hidden="1" customHeight="1">
      <c r="A70" s="36">
        <v>12</v>
      </c>
      <c r="B70" s="69" t="s">
        <v>115</v>
      </c>
      <c r="C70" s="51" t="s">
        <v>33</v>
      </c>
      <c r="D70" s="50"/>
      <c r="E70" s="15"/>
      <c r="F70" s="47">
        <v>39.81</v>
      </c>
      <c r="G70" s="23">
        <v>0</v>
      </c>
    </row>
    <row r="71" spans="1:7" ht="15.75" hidden="1" customHeight="1">
      <c r="A71" s="36">
        <v>13</v>
      </c>
      <c r="B71" s="50" t="s">
        <v>61</v>
      </c>
      <c r="C71" s="51" t="s">
        <v>62</v>
      </c>
      <c r="D71" s="50" t="s">
        <v>57</v>
      </c>
      <c r="E71" s="15"/>
      <c r="F71" s="47">
        <v>53.32</v>
      </c>
      <c r="G71" s="23">
        <v>0</v>
      </c>
    </row>
    <row r="72" spans="1:7" ht="15.75" hidden="1" customHeight="1">
      <c r="A72" s="68"/>
      <c r="B72" s="87" t="s">
        <v>105</v>
      </c>
      <c r="C72" s="87"/>
      <c r="D72" s="87"/>
      <c r="E72" s="87"/>
      <c r="F72" s="87"/>
      <c r="G72" s="23"/>
    </row>
    <row r="73" spans="1:7" ht="15.75" hidden="1" customHeight="1">
      <c r="A73" s="36">
        <v>36</v>
      </c>
      <c r="B73" s="83" t="s">
        <v>116</v>
      </c>
      <c r="C73" s="85"/>
      <c r="D73" s="86" t="s">
        <v>57</v>
      </c>
      <c r="E73" s="84">
        <v>0</v>
      </c>
      <c r="F73" s="49">
        <v>18972</v>
      </c>
      <c r="G73" s="23">
        <v>0</v>
      </c>
    </row>
    <row r="74" spans="1:7" ht="15.75" hidden="1" customHeight="1">
      <c r="A74" s="36"/>
      <c r="B74" s="64" t="s">
        <v>78</v>
      </c>
      <c r="C74" s="64"/>
      <c r="D74" s="64"/>
      <c r="E74" s="23"/>
      <c r="F74" s="36"/>
      <c r="G74" s="23"/>
    </row>
    <row r="75" spans="1:7" ht="15.75" hidden="1" customHeight="1">
      <c r="A75" s="36"/>
      <c r="B75" s="50" t="s">
        <v>148</v>
      </c>
      <c r="C75" s="51" t="s">
        <v>111</v>
      </c>
      <c r="D75" s="50" t="s">
        <v>72</v>
      </c>
      <c r="E75" s="23"/>
      <c r="F75" s="47">
        <v>838.81</v>
      </c>
      <c r="G75" s="23">
        <v>0</v>
      </c>
    </row>
    <row r="76" spans="1:7" ht="15.75" hidden="1" customHeight="1">
      <c r="A76" s="36"/>
      <c r="B76" s="50" t="s">
        <v>149</v>
      </c>
      <c r="C76" s="51" t="s">
        <v>150</v>
      </c>
      <c r="D76" s="50" t="s">
        <v>72</v>
      </c>
      <c r="E76" s="23"/>
      <c r="F76" s="47">
        <v>1000</v>
      </c>
      <c r="G76" s="23">
        <v>0</v>
      </c>
    </row>
    <row r="77" spans="1:7" ht="15.75" hidden="1" customHeight="1">
      <c r="A77" s="36"/>
      <c r="B77" s="50" t="s">
        <v>79</v>
      </c>
      <c r="C77" s="51" t="s">
        <v>80</v>
      </c>
      <c r="D77" s="50" t="s">
        <v>72</v>
      </c>
      <c r="E77" s="23"/>
      <c r="F77" s="47">
        <v>536.23</v>
      </c>
      <c r="G77" s="23">
        <v>0</v>
      </c>
    </row>
    <row r="78" spans="1:7" ht="15.75" hidden="1" customHeight="1">
      <c r="A78" s="36"/>
      <c r="B78" s="50" t="s">
        <v>151</v>
      </c>
      <c r="C78" s="51" t="s">
        <v>111</v>
      </c>
      <c r="D78" s="50" t="s">
        <v>72</v>
      </c>
      <c r="E78" s="23"/>
      <c r="F78" s="47">
        <v>911.85</v>
      </c>
      <c r="G78" s="23">
        <v>0</v>
      </c>
    </row>
    <row r="79" spans="1:7" ht="15.75" hidden="1" customHeight="1">
      <c r="A79" s="36">
        <v>17</v>
      </c>
      <c r="B79" s="50" t="s">
        <v>152</v>
      </c>
      <c r="C79" s="51" t="s">
        <v>111</v>
      </c>
      <c r="D79" s="50" t="s">
        <v>72</v>
      </c>
      <c r="E79" s="23"/>
      <c r="F79" s="47">
        <v>383.25</v>
      </c>
      <c r="G79" s="23">
        <v>0</v>
      </c>
    </row>
    <row r="80" spans="1:7" hidden="1">
      <c r="A80" s="36"/>
      <c r="B80" s="65" t="s">
        <v>81</v>
      </c>
      <c r="C80" s="51"/>
      <c r="D80" s="36"/>
      <c r="E80" s="23"/>
      <c r="F80" s="47"/>
      <c r="G80" s="23"/>
    </row>
    <row r="81" spans="1:7" hidden="1">
      <c r="A81" s="36">
        <v>39</v>
      </c>
      <c r="B81" s="52" t="s">
        <v>120</v>
      </c>
      <c r="C81" s="53" t="s">
        <v>82</v>
      </c>
      <c r="D81" s="81"/>
      <c r="E81" s="23"/>
      <c r="F81" s="48">
        <v>2949.85</v>
      </c>
      <c r="G81" s="23">
        <v>0</v>
      </c>
    </row>
    <row r="82" spans="1:7">
      <c r="A82" s="184" t="s">
        <v>169</v>
      </c>
      <c r="B82" s="185"/>
      <c r="C82" s="185"/>
      <c r="D82" s="185"/>
      <c r="E82" s="185"/>
      <c r="F82" s="185"/>
      <c r="G82" s="186"/>
    </row>
    <row r="83" spans="1:7" ht="15.75" customHeight="1">
      <c r="A83" s="36">
        <v>17</v>
      </c>
      <c r="B83" s="41" t="s">
        <v>117</v>
      </c>
      <c r="C83" s="51" t="s">
        <v>58</v>
      </c>
      <c r="D83" s="82" t="s">
        <v>59</v>
      </c>
      <c r="E83" s="19">
        <v>327.9</v>
      </c>
      <c r="F83" s="47">
        <v>2.54</v>
      </c>
      <c r="G83" s="16">
        <v>7162.8</v>
      </c>
    </row>
    <row r="84" spans="1:7" ht="30">
      <c r="A84" s="36">
        <v>18</v>
      </c>
      <c r="B84" s="50" t="s">
        <v>83</v>
      </c>
      <c r="C84" s="51"/>
      <c r="D84" s="82" t="s">
        <v>59</v>
      </c>
      <c r="E84" s="19"/>
      <c r="F84" s="47">
        <v>2.0499999999999998</v>
      </c>
      <c r="G84" s="16">
        <v>5781</v>
      </c>
    </row>
    <row r="85" spans="1:7" ht="15.75" customHeight="1">
      <c r="A85" s="68"/>
      <c r="B85" s="54" t="s">
        <v>88</v>
      </c>
      <c r="C85" s="56"/>
      <c r="D85" s="19"/>
      <c r="E85" s="19"/>
      <c r="F85" s="23"/>
      <c r="G85" s="39">
        <f>SUM(G16+G17+G18+G20+G26+G27+G37+G38+G39+G41+G42+G43+G50+G58+G59+G60+G83+G84)</f>
        <v>42253.21</v>
      </c>
    </row>
    <row r="86" spans="1:7" ht="15.75" customHeight="1">
      <c r="A86" s="68"/>
      <c r="B86" s="80" t="s">
        <v>64</v>
      </c>
      <c r="C86" s="80"/>
      <c r="D86" s="80"/>
      <c r="E86" s="80"/>
      <c r="F86" s="80"/>
      <c r="G86" s="80"/>
    </row>
    <row r="87" spans="1:7">
      <c r="A87" s="36">
        <v>19</v>
      </c>
      <c r="B87" s="98" t="s">
        <v>158</v>
      </c>
      <c r="C87" s="99" t="s">
        <v>93</v>
      </c>
      <c r="D87" s="80"/>
      <c r="E87" s="80"/>
      <c r="F87" s="22">
        <v>185.81</v>
      </c>
      <c r="G87" s="93">
        <v>185.81</v>
      </c>
    </row>
    <row r="88" spans="1:7" ht="15.75" customHeight="1">
      <c r="A88" s="36">
        <v>20</v>
      </c>
      <c r="B88" s="94" t="s">
        <v>153</v>
      </c>
      <c r="C88" s="95" t="s">
        <v>121</v>
      </c>
      <c r="D88" s="80"/>
      <c r="E88" s="80"/>
      <c r="F88" s="16">
        <v>1063.47</v>
      </c>
      <c r="G88" s="93">
        <v>6735.31</v>
      </c>
    </row>
    <row r="89" spans="1:7">
      <c r="A89" s="36">
        <v>21</v>
      </c>
      <c r="B89" s="96" t="s">
        <v>91</v>
      </c>
      <c r="C89" s="97" t="s">
        <v>111</v>
      </c>
      <c r="D89" s="80"/>
      <c r="E89" s="80"/>
      <c r="F89" s="22">
        <v>180.15</v>
      </c>
      <c r="G89" s="93">
        <v>180.15</v>
      </c>
    </row>
    <row r="90" spans="1:7" ht="31.5" customHeight="1">
      <c r="A90" s="36">
        <v>22</v>
      </c>
      <c r="B90" s="96" t="s">
        <v>154</v>
      </c>
      <c r="C90" s="97" t="s">
        <v>39</v>
      </c>
      <c r="D90" s="80"/>
      <c r="E90" s="80"/>
      <c r="F90" s="47">
        <v>3397.65</v>
      </c>
      <c r="G90" s="93">
        <v>33.979999999999997</v>
      </c>
    </row>
    <row r="91" spans="1:7" ht="15.75" customHeight="1">
      <c r="A91" s="36">
        <v>23</v>
      </c>
      <c r="B91" s="96" t="s">
        <v>155</v>
      </c>
      <c r="C91" s="97" t="s">
        <v>156</v>
      </c>
      <c r="D91" s="80"/>
      <c r="E91" s="80"/>
      <c r="F91" s="93">
        <v>1501</v>
      </c>
      <c r="G91" s="93">
        <v>4503</v>
      </c>
    </row>
    <row r="92" spans="1:7">
      <c r="A92" s="36"/>
      <c r="B92" s="61" t="s">
        <v>54</v>
      </c>
      <c r="C92" s="57"/>
      <c r="D92" s="70"/>
      <c r="E92" s="57">
        <v>1</v>
      </c>
      <c r="F92" s="57"/>
      <c r="G92" s="39">
        <f>SUM(G87:G91)</f>
        <v>11638.25</v>
      </c>
    </row>
    <row r="93" spans="1:7" ht="15.75" customHeight="1">
      <c r="A93" s="36"/>
      <c r="B93" s="67" t="s">
        <v>84</v>
      </c>
      <c r="C93" s="19"/>
      <c r="D93" s="19"/>
      <c r="E93" s="58"/>
      <c r="F93" s="59"/>
      <c r="G93" s="22">
        <v>0</v>
      </c>
    </row>
    <row r="94" spans="1:7" ht="15.75" customHeight="1">
      <c r="A94" s="71"/>
      <c r="B94" s="62" t="s">
        <v>55</v>
      </c>
      <c r="C94" s="45"/>
      <c r="D94" s="45"/>
      <c r="E94" s="45"/>
      <c r="F94" s="45"/>
      <c r="G94" s="60">
        <f>G85+G92</f>
        <v>53891.46</v>
      </c>
    </row>
    <row r="95" spans="1:7" ht="15.75" customHeight="1">
      <c r="A95" s="171" t="s">
        <v>159</v>
      </c>
      <c r="B95" s="171"/>
      <c r="C95" s="171"/>
      <c r="D95" s="171"/>
      <c r="E95" s="171"/>
      <c r="F95" s="171"/>
      <c r="G95" s="171"/>
    </row>
    <row r="96" spans="1:7" ht="15.75" customHeight="1">
      <c r="A96" s="92"/>
      <c r="B96" s="166" t="s">
        <v>160</v>
      </c>
      <c r="C96" s="166"/>
      <c r="D96" s="166"/>
      <c r="E96" s="166"/>
      <c r="F96" s="166"/>
      <c r="G96" s="3"/>
    </row>
    <row r="97" spans="1:7" ht="15.75" customHeight="1">
      <c r="A97" s="88"/>
      <c r="B97" s="162" t="s">
        <v>6</v>
      </c>
      <c r="C97" s="162"/>
      <c r="D97" s="162"/>
      <c r="E97" s="162"/>
      <c r="F97" s="162"/>
      <c r="G97" s="5"/>
    </row>
    <row r="98" spans="1:7">
      <c r="A98" s="10"/>
      <c r="B98" s="10"/>
      <c r="C98" s="10"/>
      <c r="D98" s="10"/>
      <c r="E98" s="10"/>
      <c r="F98" s="10"/>
      <c r="G98" s="10"/>
    </row>
    <row r="99" spans="1:7" ht="15.75" customHeight="1">
      <c r="A99" s="167" t="s">
        <v>7</v>
      </c>
      <c r="B99" s="167"/>
      <c r="C99" s="167"/>
      <c r="D99" s="167"/>
      <c r="E99" s="167"/>
      <c r="F99" s="167"/>
      <c r="G99" s="167"/>
    </row>
    <row r="100" spans="1:7" ht="15.75">
      <c r="A100" s="167" t="s">
        <v>8</v>
      </c>
      <c r="B100" s="167"/>
      <c r="C100" s="167"/>
      <c r="D100" s="167"/>
      <c r="E100" s="167"/>
      <c r="F100" s="167"/>
      <c r="G100" s="167"/>
    </row>
    <row r="101" spans="1:7" ht="15.75">
      <c r="A101" s="168" t="s">
        <v>65</v>
      </c>
      <c r="B101" s="168"/>
      <c r="C101" s="168"/>
      <c r="D101" s="168"/>
      <c r="E101" s="168"/>
      <c r="F101" s="168"/>
      <c r="G101" s="168"/>
    </row>
    <row r="102" spans="1:7" ht="15.75">
      <c r="A102" s="11"/>
    </row>
    <row r="103" spans="1:7" ht="15.75">
      <c r="A103" s="169" t="s">
        <v>9</v>
      </c>
      <c r="B103" s="169"/>
      <c r="C103" s="169"/>
      <c r="D103" s="169"/>
      <c r="E103" s="169"/>
      <c r="F103" s="169"/>
      <c r="G103" s="169"/>
    </row>
    <row r="104" spans="1:7" ht="15.75">
      <c r="A104" s="4"/>
    </row>
    <row r="105" spans="1:7" ht="15.75" customHeight="1">
      <c r="B105" s="90" t="s">
        <v>10</v>
      </c>
      <c r="C105" s="161" t="s">
        <v>164</v>
      </c>
      <c r="D105" s="161"/>
      <c r="E105" s="161"/>
      <c r="G105" s="91"/>
    </row>
    <row r="106" spans="1:7" ht="15.75" customHeight="1">
      <c r="A106" s="88"/>
      <c r="C106" s="162" t="s">
        <v>11</v>
      </c>
      <c r="D106" s="162"/>
      <c r="E106" s="162"/>
      <c r="G106" s="89" t="s">
        <v>12</v>
      </c>
    </row>
    <row r="107" spans="1:7" ht="15.75" customHeight="1">
      <c r="A107" s="32"/>
      <c r="C107" s="12"/>
      <c r="D107" s="12"/>
      <c r="F107" s="12"/>
    </row>
    <row r="108" spans="1:7" ht="15.75" customHeight="1">
      <c r="B108" s="90" t="s">
        <v>13</v>
      </c>
      <c r="C108" s="163"/>
      <c r="D108" s="163"/>
      <c r="E108" s="163"/>
      <c r="G108" s="91"/>
    </row>
    <row r="109" spans="1:7">
      <c r="A109" s="88"/>
      <c r="C109" s="164" t="s">
        <v>11</v>
      </c>
      <c r="D109" s="164"/>
      <c r="E109" s="164"/>
      <c r="G109" s="89" t="s">
        <v>12</v>
      </c>
    </row>
    <row r="110" spans="1:7" ht="15.75">
      <c r="A110" s="4" t="s">
        <v>14</v>
      </c>
    </row>
    <row r="111" spans="1:7">
      <c r="A111" s="165" t="s">
        <v>15</v>
      </c>
      <c r="B111" s="165"/>
      <c r="C111" s="165"/>
      <c r="D111" s="165"/>
      <c r="E111" s="165"/>
      <c r="F111" s="165"/>
      <c r="G111" s="165"/>
    </row>
    <row r="112" spans="1:7" ht="45" customHeight="1">
      <c r="A112" s="157" t="s">
        <v>16</v>
      </c>
      <c r="B112" s="157"/>
      <c r="C112" s="157"/>
      <c r="D112" s="157"/>
      <c r="E112" s="157"/>
      <c r="F112" s="157"/>
      <c r="G112" s="157"/>
    </row>
    <row r="113" spans="1:7" ht="30" customHeight="1">
      <c r="A113" s="157" t="s">
        <v>17</v>
      </c>
      <c r="B113" s="157"/>
      <c r="C113" s="157"/>
      <c r="D113" s="157"/>
      <c r="E113" s="157"/>
      <c r="F113" s="157"/>
      <c r="G113" s="157"/>
    </row>
    <row r="114" spans="1:7" ht="30" customHeight="1">
      <c r="A114" s="157" t="s">
        <v>21</v>
      </c>
      <c r="B114" s="157"/>
      <c r="C114" s="157"/>
      <c r="D114" s="157"/>
      <c r="E114" s="157"/>
      <c r="F114" s="157"/>
      <c r="G114" s="157"/>
    </row>
    <row r="115" spans="1:7" ht="15" customHeight="1">
      <c r="A115" s="157" t="s">
        <v>20</v>
      </c>
      <c r="B115" s="157"/>
      <c r="C115" s="157"/>
      <c r="D115" s="157"/>
      <c r="E115" s="157"/>
      <c r="F115" s="157"/>
      <c r="G115" s="157"/>
    </row>
  </sheetData>
  <mergeCells count="27">
    <mergeCell ref="B96:F96"/>
    <mergeCell ref="B97:F97"/>
    <mergeCell ref="A99:G99"/>
    <mergeCell ref="A100:G100"/>
    <mergeCell ref="A115:G115"/>
    <mergeCell ref="C109:E109"/>
    <mergeCell ref="A111:G111"/>
    <mergeCell ref="A112:G112"/>
    <mergeCell ref="A113:G113"/>
    <mergeCell ref="A114:G114"/>
    <mergeCell ref="A101:G101"/>
    <mergeCell ref="A103:G103"/>
    <mergeCell ref="C105:E105"/>
    <mergeCell ref="C106:E106"/>
    <mergeCell ref="C108:E108"/>
    <mergeCell ref="A3:G3"/>
    <mergeCell ref="A4:G4"/>
    <mergeCell ref="A5:G5"/>
    <mergeCell ref="A8:G8"/>
    <mergeCell ref="A10:G10"/>
    <mergeCell ref="A15:G15"/>
    <mergeCell ref="A14:G14"/>
    <mergeCell ref="A28:G28"/>
    <mergeCell ref="A44:G44"/>
    <mergeCell ref="A95:G95"/>
    <mergeCell ref="A56:G56"/>
    <mergeCell ref="A82:G82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206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89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4"/>
      <c r="C6" s="104"/>
      <c r="D6" s="104"/>
      <c r="E6" s="104"/>
      <c r="F6" s="104"/>
      <c r="G6" s="104"/>
      <c r="H6" s="104"/>
      <c r="I6" s="37">
        <v>42429</v>
      </c>
    </row>
    <row r="7" spans="1:9" ht="15.75">
      <c r="B7" s="100"/>
      <c r="C7" s="100"/>
      <c r="D7" s="100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hidden="1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5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6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hidden="1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hidden="1" customHeight="1">
      <c r="A30" s="36">
        <v>8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hidden="1" customHeight="1">
      <c r="A31" s="36">
        <v>9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hidden="1" customHeight="1">
      <c r="A33" s="36">
        <v>10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customHeight="1">
      <c r="A37" s="36">
        <v>7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customHeight="1">
      <c r="A38" s="36">
        <v>8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customHeight="1">
      <c r="A39" s="36">
        <v>9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customHeight="1">
      <c r="A41" s="36">
        <v>10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customHeight="1">
      <c r="A42" s="36">
        <v>11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customHeight="1">
      <c r="A43" s="36">
        <v>12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hidden="1" customHeight="1">
      <c r="A45" s="36"/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v>0</v>
      </c>
    </row>
    <row r="46" spans="1:9" ht="15.75" hidden="1" customHeight="1">
      <c r="A46" s="36"/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v>0</v>
      </c>
    </row>
    <row r="47" spans="1:9" ht="15.75" hidden="1" customHeight="1">
      <c r="A47" s="36"/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v>0</v>
      </c>
    </row>
    <row r="48" spans="1:9" ht="15.75" hidden="1" customHeight="1">
      <c r="A48" s="36"/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v>0</v>
      </c>
    </row>
    <row r="49" spans="1:9" ht="15.75" hidden="1" customHeight="1">
      <c r="A49" s="36"/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v>0</v>
      </c>
    </row>
    <row r="50" spans="1:9" ht="15.75" customHeight="1">
      <c r="A50" s="36">
        <v>13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hidden="1" customHeight="1">
      <c r="A51" s="36"/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v>0</v>
      </c>
    </row>
    <row r="52" spans="1:9" ht="31.5" hidden="1" customHeight="1">
      <c r="A52" s="36"/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v>0</v>
      </c>
    </row>
    <row r="53" spans="1:9" ht="15.75" hidden="1" customHeight="1">
      <c r="A53" s="36"/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v>0</v>
      </c>
    </row>
    <row r="54" spans="1:9" ht="15.75" hidden="1" customHeight="1">
      <c r="A54" s="36">
        <v>15</v>
      </c>
      <c r="B54" s="122" t="s">
        <v>119</v>
      </c>
      <c r="C54" s="123" t="s">
        <v>111</v>
      </c>
      <c r="D54" s="122" t="s">
        <v>42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hidden="1" customHeight="1">
      <c r="A55" s="36">
        <v>16</v>
      </c>
      <c r="B55" s="122" t="s">
        <v>43</v>
      </c>
      <c r="C55" s="123" t="s">
        <v>111</v>
      </c>
      <c r="D55" s="122" t="s">
        <v>77</v>
      </c>
      <c r="E55" s="124">
        <v>124</v>
      </c>
      <c r="F55" s="125">
        <f>SUM(E55)*3</f>
        <v>372</v>
      </c>
      <c r="G55" s="16">
        <v>70.209999999999994</v>
      </c>
      <c r="H55" s="126">
        <f t="shared" si="4"/>
        <v>26.118119999999998</v>
      </c>
      <c r="I55" s="16">
        <f>E55*G55</f>
        <v>8706.0399999999991</v>
      </c>
    </row>
    <row r="56" spans="1:9" ht="15.75" customHeight="1">
      <c r="A56" s="158" t="s">
        <v>168</v>
      </c>
      <c r="B56" s="159"/>
      <c r="C56" s="159"/>
      <c r="D56" s="159"/>
      <c r="E56" s="159"/>
      <c r="F56" s="159"/>
      <c r="G56" s="159"/>
      <c r="H56" s="159"/>
      <c r="I56" s="160"/>
    </row>
    <row r="57" spans="1:9" ht="15.75" customHeight="1">
      <c r="A57" s="36"/>
      <c r="B57" s="145" t="s">
        <v>45</v>
      </c>
      <c r="C57" s="123"/>
      <c r="D57" s="122"/>
      <c r="E57" s="124"/>
      <c r="F57" s="125"/>
      <c r="G57" s="125"/>
      <c r="H57" s="126"/>
      <c r="I57" s="16"/>
    </row>
    <row r="58" spans="1:9" ht="31.5" customHeight="1">
      <c r="A58" s="36">
        <v>14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customHeight="1">
      <c r="A59" s="36">
        <v>15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customHeight="1">
      <c r="A60" s="36">
        <v>16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hidden="1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5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5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5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5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5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5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5"/>
        <v>0.46179599999999998</v>
      </c>
      <c r="I70" s="16">
        <v>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5"/>
        <v>0.2666</v>
      </c>
      <c r="I71" s="16">
        <v>0</v>
      </c>
    </row>
    <row r="72" spans="1:9" ht="15.75" hidden="1" customHeight="1">
      <c r="A72" s="36"/>
      <c r="B72" s="105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5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5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5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5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5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5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5"/>
        <v>0.294985</v>
      </c>
      <c r="I80" s="16">
        <v>0</v>
      </c>
    </row>
    <row r="81" spans="1:9" ht="15.75" hidden="1" customHeight="1">
      <c r="A81" s="36"/>
      <c r="B81" s="105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169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17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18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I16+I17+I18+I20+I26+I27+I37+I38+I39+I41+I42+I43+I50+I58+I59+I60+I84+I85</f>
        <v>42253.189418500006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customHeight="1">
      <c r="A88" s="36">
        <v>19</v>
      </c>
      <c r="B88" s="96" t="s">
        <v>155</v>
      </c>
      <c r="C88" s="97" t="s">
        <v>179</v>
      </c>
      <c r="D88" s="36"/>
      <c r="E88" s="23"/>
      <c r="F88" s="23">
        <v>9</v>
      </c>
      <c r="G88" s="23">
        <v>1501</v>
      </c>
      <c r="H88" s="118">
        <f t="shared" ref="H88" si="6">G88*F88/1000</f>
        <v>13.509</v>
      </c>
      <c r="I88" s="16">
        <f>G88*2.5</f>
        <v>3752.5</v>
      </c>
    </row>
    <row r="89" spans="1:9">
      <c r="A89" s="36"/>
      <c r="B89" s="61" t="s">
        <v>54</v>
      </c>
      <c r="C89" s="57"/>
      <c r="D89" s="70"/>
      <c r="E89" s="57">
        <v>1</v>
      </c>
      <c r="F89" s="57"/>
      <c r="G89" s="57"/>
      <c r="H89" s="57"/>
      <c r="I89" s="39">
        <f>SUM(I88:I88)</f>
        <v>3752.5</v>
      </c>
    </row>
    <row r="90" spans="1:9" ht="15.75" customHeight="1">
      <c r="A90" s="36"/>
      <c r="B90" s="67" t="s">
        <v>84</v>
      </c>
      <c r="C90" s="19"/>
      <c r="D90" s="19"/>
      <c r="E90" s="58"/>
      <c r="F90" s="58"/>
      <c r="G90" s="59"/>
      <c r="H90" s="59"/>
      <c r="I90" s="22">
        <v>0</v>
      </c>
    </row>
    <row r="91" spans="1:9" ht="15.75" customHeight="1">
      <c r="A91" s="71"/>
      <c r="B91" s="62" t="s">
        <v>55</v>
      </c>
      <c r="C91" s="45"/>
      <c r="D91" s="45"/>
      <c r="E91" s="45"/>
      <c r="F91" s="45"/>
      <c r="G91" s="45"/>
      <c r="H91" s="45"/>
      <c r="I91" s="60">
        <f>I86+I89</f>
        <v>46005.689418500006</v>
      </c>
    </row>
    <row r="92" spans="1:9" ht="15.75" customHeight="1">
      <c r="A92" s="171" t="s">
        <v>207</v>
      </c>
      <c r="B92" s="171"/>
      <c r="C92" s="171"/>
      <c r="D92" s="171"/>
      <c r="E92" s="171"/>
      <c r="F92" s="171"/>
      <c r="G92" s="171"/>
      <c r="H92" s="171"/>
      <c r="I92" s="171"/>
    </row>
    <row r="93" spans="1:9" ht="15.75" customHeight="1">
      <c r="A93" s="106"/>
      <c r="B93" s="166" t="s">
        <v>208</v>
      </c>
      <c r="C93" s="166"/>
      <c r="D93" s="166"/>
      <c r="E93" s="166"/>
      <c r="F93" s="166"/>
      <c r="G93" s="166"/>
      <c r="H93" s="117"/>
      <c r="I93" s="3"/>
    </row>
    <row r="94" spans="1:9" ht="15.75" customHeight="1">
      <c r="A94" s="103"/>
      <c r="B94" s="162" t="s">
        <v>6</v>
      </c>
      <c r="C94" s="162"/>
      <c r="D94" s="162"/>
      <c r="E94" s="162"/>
      <c r="F94" s="162"/>
      <c r="G94" s="162"/>
      <c r="H94" s="31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67" t="s">
        <v>7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167" t="s">
        <v>8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68" t="s">
        <v>65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1"/>
    </row>
    <row r="100" spans="1:9" ht="15.75">
      <c r="A100" s="169" t="s">
        <v>9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>
      <c r="A101" s="4"/>
    </row>
    <row r="102" spans="1:9" ht="15.75" customHeight="1">
      <c r="B102" s="100" t="s">
        <v>10</v>
      </c>
      <c r="C102" s="161" t="s">
        <v>164</v>
      </c>
      <c r="D102" s="161"/>
      <c r="E102" s="161"/>
      <c r="F102" s="115"/>
      <c r="I102" s="102"/>
    </row>
    <row r="103" spans="1:9" ht="15.75" customHeight="1">
      <c r="A103" s="103"/>
      <c r="C103" s="162" t="s">
        <v>11</v>
      </c>
      <c r="D103" s="162"/>
      <c r="E103" s="162"/>
      <c r="F103" s="31"/>
      <c r="I103" s="101" t="s">
        <v>12</v>
      </c>
    </row>
    <row r="104" spans="1:9" ht="15.75" customHeight="1">
      <c r="A104" s="32"/>
      <c r="C104" s="12"/>
      <c r="D104" s="12"/>
      <c r="G104" s="12"/>
      <c r="H104" s="12"/>
    </row>
    <row r="105" spans="1:9" ht="15.75" customHeight="1">
      <c r="B105" s="100" t="s">
        <v>13</v>
      </c>
      <c r="C105" s="163"/>
      <c r="D105" s="163"/>
      <c r="E105" s="163"/>
      <c r="F105" s="116"/>
      <c r="I105" s="102"/>
    </row>
    <row r="106" spans="1:9">
      <c r="A106" s="103"/>
      <c r="C106" s="164" t="s">
        <v>11</v>
      </c>
      <c r="D106" s="164"/>
      <c r="E106" s="164"/>
      <c r="F106" s="103"/>
      <c r="I106" s="101" t="s">
        <v>12</v>
      </c>
    </row>
    <row r="107" spans="1:9" ht="15.75">
      <c r="A107" s="4" t="s">
        <v>14</v>
      </c>
    </row>
    <row r="108" spans="1:9">
      <c r="A108" s="165" t="s">
        <v>15</v>
      </c>
      <c r="B108" s="165"/>
      <c r="C108" s="165"/>
      <c r="D108" s="165"/>
      <c r="E108" s="165"/>
      <c r="F108" s="165"/>
      <c r="G108" s="165"/>
      <c r="H108" s="165"/>
      <c r="I108" s="165"/>
    </row>
    <row r="109" spans="1:9" ht="45" customHeight="1">
      <c r="A109" s="157" t="s">
        <v>16</v>
      </c>
      <c r="B109" s="157"/>
      <c r="C109" s="157"/>
      <c r="D109" s="157"/>
      <c r="E109" s="157"/>
      <c r="F109" s="157"/>
      <c r="G109" s="157"/>
      <c r="H109" s="157"/>
      <c r="I109" s="157"/>
    </row>
    <row r="110" spans="1:9" ht="30" customHeight="1">
      <c r="A110" s="157" t="s">
        <v>17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30" customHeight="1">
      <c r="A111" s="157" t="s">
        <v>21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15" customHeight="1">
      <c r="A112" s="157" t="s">
        <v>20</v>
      </c>
      <c r="B112" s="157"/>
      <c r="C112" s="157"/>
      <c r="D112" s="157"/>
      <c r="E112" s="157"/>
      <c r="F112" s="157"/>
      <c r="G112" s="157"/>
      <c r="H112" s="157"/>
      <c r="I112" s="157"/>
    </row>
  </sheetData>
  <mergeCells count="27">
    <mergeCell ref="A14:I14"/>
    <mergeCell ref="A3:I3"/>
    <mergeCell ref="A4:I4"/>
    <mergeCell ref="A5:I5"/>
    <mergeCell ref="A8:I8"/>
    <mergeCell ref="A10:I10"/>
    <mergeCell ref="A100:I100"/>
    <mergeCell ref="A15:I15"/>
    <mergeCell ref="A28:I28"/>
    <mergeCell ref="A44:I44"/>
    <mergeCell ref="A56:I56"/>
    <mergeCell ref="A83:I83"/>
    <mergeCell ref="A92:I92"/>
    <mergeCell ref="B93:G93"/>
    <mergeCell ref="B94:G94"/>
    <mergeCell ref="A96:I96"/>
    <mergeCell ref="A97:I97"/>
    <mergeCell ref="A98:I98"/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209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210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7">
        <v>42460</v>
      </c>
    </row>
    <row r="7" spans="1:9" ht="15.75">
      <c r="B7" s="111"/>
      <c r="C7" s="111"/>
      <c r="D7" s="111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6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7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hidden="1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hidden="1" customHeight="1">
      <c r="A30" s="36">
        <v>8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hidden="1" customHeight="1">
      <c r="A31" s="36">
        <v>9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hidden="1" customHeight="1">
      <c r="A33" s="36">
        <v>10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customHeight="1">
      <c r="A37" s="36">
        <v>8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customHeight="1">
      <c r="A38" s="36">
        <v>9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customHeight="1">
      <c r="A39" s="36">
        <v>10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customHeight="1">
      <c r="A41" s="36">
        <v>11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customHeight="1">
      <c r="A42" s="36">
        <v>12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customHeight="1">
      <c r="A43" s="36">
        <v>13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hidden="1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hidden="1" customHeight="1">
      <c r="A45" s="36"/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v>0</v>
      </c>
    </row>
    <row r="46" spans="1:9" ht="15.75" hidden="1" customHeight="1">
      <c r="A46" s="36"/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v>0</v>
      </c>
    </row>
    <row r="47" spans="1:9" ht="15.75" hidden="1" customHeight="1">
      <c r="A47" s="36"/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v>0</v>
      </c>
    </row>
    <row r="48" spans="1:9" ht="15.75" hidden="1" customHeight="1">
      <c r="A48" s="36"/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v>0</v>
      </c>
    </row>
    <row r="49" spans="1:9" ht="15.75" hidden="1" customHeight="1">
      <c r="A49" s="36"/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v>0</v>
      </c>
    </row>
    <row r="50" spans="1:9" ht="15.75" hidden="1" customHeight="1">
      <c r="A50" s="36">
        <v>14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hidden="1" customHeight="1">
      <c r="A51" s="36"/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v>0</v>
      </c>
    </row>
    <row r="52" spans="1:9" ht="31.5" hidden="1" customHeight="1">
      <c r="A52" s="36"/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v>0</v>
      </c>
    </row>
    <row r="53" spans="1:9" ht="15.75" hidden="1" customHeight="1">
      <c r="A53" s="36"/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v>0</v>
      </c>
    </row>
    <row r="54" spans="1:9" ht="15.75" hidden="1" customHeight="1">
      <c r="A54" s="36">
        <v>15</v>
      </c>
      <c r="B54" s="122" t="s">
        <v>119</v>
      </c>
      <c r="C54" s="123" t="s">
        <v>111</v>
      </c>
      <c r="D54" s="122" t="s">
        <v>42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hidden="1" customHeight="1">
      <c r="A55" s="36">
        <v>16</v>
      </c>
      <c r="B55" s="122" t="s">
        <v>43</v>
      </c>
      <c r="C55" s="123" t="s">
        <v>111</v>
      </c>
      <c r="D55" s="122" t="s">
        <v>77</v>
      </c>
      <c r="E55" s="124">
        <v>124</v>
      </c>
      <c r="F55" s="125">
        <f>SUM(E55)*3</f>
        <v>372</v>
      </c>
      <c r="G55" s="16">
        <v>70.209999999999994</v>
      </c>
      <c r="H55" s="126">
        <f t="shared" si="4"/>
        <v>26.118119999999998</v>
      </c>
      <c r="I55" s="16">
        <f>E55*G55</f>
        <v>8706.0399999999991</v>
      </c>
    </row>
    <row r="56" spans="1:9" ht="15.75" customHeight="1">
      <c r="A56" s="158" t="s">
        <v>170</v>
      </c>
      <c r="B56" s="159"/>
      <c r="C56" s="159"/>
      <c r="D56" s="159"/>
      <c r="E56" s="159"/>
      <c r="F56" s="159"/>
      <c r="G56" s="159"/>
      <c r="H56" s="159"/>
      <c r="I56" s="160"/>
    </row>
    <row r="57" spans="1:9" ht="15.75" customHeight="1">
      <c r="A57" s="36"/>
      <c r="B57" s="145" t="s">
        <v>45</v>
      </c>
      <c r="C57" s="123"/>
      <c r="D57" s="122"/>
      <c r="E57" s="124"/>
      <c r="F57" s="125"/>
      <c r="G57" s="125"/>
      <c r="H57" s="126"/>
      <c r="I57" s="16"/>
    </row>
    <row r="58" spans="1:9" ht="31.5" customHeight="1">
      <c r="A58" s="36">
        <v>14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customHeight="1">
      <c r="A59" s="36">
        <v>15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customHeight="1">
      <c r="A60" s="36">
        <v>16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hidden="1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5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5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5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5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5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5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5"/>
        <v>0.46179599999999998</v>
      </c>
      <c r="I70" s="16">
        <v>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5"/>
        <v>0.2666</v>
      </c>
      <c r="I71" s="16">
        <v>0</v>
      </c>
    </row>
    <row r="72" spans="1:9" ht="15.75" hidden="1" customHeight="1">
      <c r="A72" s="36"/>
      <c r="B72" s="107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5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5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5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5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5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5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5"/>
        <v>0.294985</v>
      </c>
      <c r="I80" s="16">
        <v>0</v>
      </c>
    </row>
    <row r="81" spans="1:9" ht="15.75" hidden="1" customHeight="1">
      <c r="A81" s="36"/>
      <c r="B81" s="107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171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17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18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I16+I17+I18+I20+I21+I26+I27+I37+I38+I39+I41+I42+I43+I58+I59+I60+I84+I85</f>
        <v>41104.199388500005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customHeight="1">
      <c r="A88" s="36">
        <v>19</v>
      </c>
      <c r="B88" s="96" t="s">
        <v>155</v>
      </c>
      <c r="C88" s="97" t="s">
        <v>179</v>
      </c>
      <c r="D88" s="36"/>
      <c r="E88" s="23"/>
      <c r="F88" s="23">
        <v>9</v>
      </c>
      <c r="G88" s="23">
        <v>1501</v>
      </c>
      <c r="H88" s="118">
        <f t="shared" ref="H88:H89" si="6">G88*F88/1000</f>
        <v>13.509</v>
      </c>
      <c r="I88" s="16">
        <f>G88*3</f>
        <v>4503</v>
      </c>
    </row>
    <row r="89" spans="1:9" ht="15.75" customHeight="1">
      <c r="A89" s="36">
        <v>20</v>
      </c>
      <c r="B89" s="122" t="s">
        <v>180</v>
      </c>
      <c r="C89" s="123" t="s">
        <v>111</v>
      </c>
      <c r="D89" s="36"/>
      <c r="E89" s="23"/>
      <c r="F89" s="23">
        <v>3</v>
      </c>
      <c r="G89" s="23">
        <v>81.73</v>
      </c>
      <c r="H89" s="118">
        <f t="shared" si="6"/>
        <v>0.24518999999999999</v>
      </c>
      <c r="I89" s="16">
        <f>G89</f>
        <v>81.73</v>
      </c>
    </row>
    <row r="90" spans="1:9">
      <c r="A90" s="36"/>
      <c r="B90" s="61" t="s">
        <v>54</v>
      </c>
      <c r="C90" s="57"/>
      <c r="D90" s="70"/>
      <c r="E90" s="57">
        <v>1</v>
      </c>
      <c r="F90" s="57"/>
      <c r="G90" s="57"/>
      <c r="H90" s="57"/>
      <c r="I90" s="39">
        <f>SUM(I88:I89)</f>
        <v>4584.7299999999996</v>
      </c>
    </row>
    <row r="91" spans="1:9" ht="15.75" customHeight="1">
      <c r="A91" s="36"/>
      <c r="B91" s="67" t="s">
        <v>84</v>
      </c>
      <c r="C91" s="19"/>
      <c r="D91" s="19"/>
      <c r="E91" s="58"/>
      <c r="F91" s="58"/>
      <c r="G91" s="59"/>
      <c r="H91" s="59"/>
      <c r="I91" s="22">
        <v>0</v>
      </c>
    </row>
    <row r="92" spans="1:9" ht="15.75" customHeight="1">
      <c r="A92" s="71"/>
      <c r="B92" s="62" t="s">
        <v>55</v>
      </c>
      <c r="C92" s="45"/>
      <c r="D92" s="45"/>
      <c r="E92" s="45"/>
      <c r="F92" s="45"/>
      <c r="G92" s="45"/>
      <c r="H92" s="45"/>
      <c r="I92" s="60">
        <f>I86+I90</f>
        <v>45688.929388500008</v>
      </c>
    </row>
    <row r="93" spans="1:9" ht="15.75" customHeight="1">
      <c r="A93" s="171" t="s">
        <v>211</v>
      </c>
      <c r="B93" s="171"/>
      <c r="C93" s="171"/>
      <c r="D93" s="171"/>
      <c r="E93" s="171"/>
      <c r="F93" s="171"/>
      <c r="G93" s="171"/>
      <c r="H93" s="171"/>
      <c r="I93" s="171"/>
    </row>
    <row r="94" spans="1:9" ht="15.75" customHeight="1">
      <c r="A94" s="106"/>
      <c r="B94" s="166" t="s">
        <v>212</v>
      </c>
      <c r="C94" s="166"/>
      <c r="D94" s="166"/>
      <c r="E94" s="166"/>
      <c r="F94" s="166"/>
      <c r="G94" s="166"/>
      <c r="H94" s="117"/>
      <c r="I94" s="3"/>
    </row>
    <row r="95" spans="1:9" ht="15.75" customHeight="1">
      <c r="A95" s="108"/>
      <c r="B95" s="162" t="s">
        <v>6</v>
      </c>
      <c r="C95" s="162"/>
      <c r="D95" s="162"/>
      <c r="E95" s="162"/>
      <c r="F95" s="162"/>
      <c r="G95" s="162"/>
      <c r="H95" s="31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7" t="s">
        <v>7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67" t="s">
        <v>8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168" t="s">
        <v>65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1"/>
    </row>
    <row r="101" spans="1:9" ht="15.75">
      <c r="A101" s="169" t="s">
        <v>9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>
      <c r="A102" s="4"/>
    </row>
    <row r="103" spans="1:9" ht="15.75" customHeight="1">
      <c r="B103" s="111" t="s">
        <v>10</v>
      </c>
      <c r="C103" s="161" t="s">
        <v>164</v>
      </c>
      <c r="D103" s="161"/>
      <c r="E103" s="161"/>
      <c r="F103" s="115"/>
      <c r="I103" s="112"/>
    </row>
    <row r="104" spans="1:9" ht="15.75" customHeight="1">
      <c r="A104" s="108"/>
      <c r="C104" s="162" t="s">
        <v>11</v>
      </c>
      <c r="D104" s="162"/>
      <c r="E104" s="162"/>
      <c r="F104" s="31"/>
      <c r="I104" s="110" t="s">
        <v>12</v>
      </c>
    </row>
    <row r="105" spans="1:9" ht="15.75" customHeight="1">
      <c r="A105" s="32"/>
      <c r="C105" s="12"/>
      <c r="D105" s="12"/>
      <c r="G105" s="12"/>
      <c r="H105" s="12"/>
    </row>
    <row r="106" spans="1:9" ht="15.75" customHeight="1">
      <c r="B106" s="111" t="s">
        <v>13</v>
      </c>
      <c r="C106" s="163"/>
      <c r="D106" s="163"/>
      <c r="E106" s="163"/>
      <c r="F106" s="116"/>
      <c r="I106" s="112"/>
    </row>
    <row r="107" spans="1:9">
      <c r="A107" s="108"/>
      <c r="C107" s="164" t="s">
        <v>11</v>
      </c>
      <c r="D107" s="164"/>
      <c r="E107" s="164"/>
      <c r="F107" s="108"/>
      <c r="I107" s="110" t="s">
        <v>12</v>
      </c>
    </row>
    <row r="108" spans="1:9" ht="15.75">
      <c r="A108" s="4" t="s">
        <v>14</v>
      </c>
    </row>
    <row r="109" spans="1:9">
      <c r="A109" s="165" t="s">
        <v>15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ht="45" customHeight="1">
      <c r="A110" s="157" t="s">
        <v>16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30" customHeight="1">
      <c r="A111" s="157" t="s">
        <v>17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30" customHeight="1">
      <c r="A112" s="157" t="s">
        <v>21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15" customHeight="1">
      <c r="A113" s="157" t="s">
        <v>20</v>
      </c>
      <c r="B113" s="157"/>
      <c r="C113" s="157"/>
      <c r="D113" s="157"/>
      <c r="E113" s="157"/>
      <c r="F113" s="157"/>
      <c r="G113" s="157"/>
      <c r="H113" s="157"/>
      <c r="I113" s="157"/>
    </row>
  </sheetData>
  <mergeCells count="27">
    <mergeCell ref="A111:I111"/>
    <mergeCell ref="A112:I112"/>
    <mergeCell ref="A113:I113"/>
    <mergeCell ref="C103:E103"/>
    <mergeCell ref="C104:E104"/>
    <mergeCell ref="C106:E106"/>
    <mergeCell ref="C107:E107"/>
    <mergeCell ref="A109:I109"/>
    <mergeCell ref="A110:I110"/>
    <mergeCell ref="A101:I101"/>
    <mergeCell ref="A15:I15"/>
    <mergeCell ref="A28:I28"/>
    <mergeCell ref="A44:I44"/>
    <mergeCell ref="A56:I56"/>
    <mergeCell ref="A83:I83"/>
    <mergeCell ref="A93:I93"/>
    <mergeCell ref="B94:G94"/>
    <mergeCell ref="B95:G95"/>
    <mergeCell ref="A97:I97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213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214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9"/>
      <c r="C6" s="109"/>
      <c r="D6" s="109"/>
      <c r="E6" s="109"/>
      <c r="F6" s="109"/>
      <c r="G6" s="109"/>
      <c r="H6" s="109"/>
      <c r="I6" s="187" t="s">
        <v>242</v>
      </c>
    </row>
    <row r="7" spans="1:9" ht="15.75">
      <c r="B7" s="111"/>
      <c r="C7" s="111"/>
      <c r="D7" s="111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hidden="1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5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6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hidden="1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hidden="1" customHeight="1">
      <c r="A30" s="36">
        <v>8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hidden="1" customHeight="1">
      <c r="A31" s="36">
        <v>9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hidden="1" customHeight="1">
      <c r="A33" s="36">
        <v>10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customHeight="1">
      <c r="A37" s="36">
        <v>7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customHeight="1">
      <c r="A38" s="36">
        <v>8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customHeight="1">
      <c r="A39" s="36">
        <v>9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customHeight="1">
      <c r="A41" s="36">
        <v>10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customHeight="1">
      <c r="A42" s="36">
        <v>11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customHeight="1">
      <c r="A43" s="36">
        <v>12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hidden="1" customHeight="1">
      <c r="A45" s="36"/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v>0</v>
      </c>
    </row>
    <row r="46" spans="1:9" ht="15.75" hidden="1" customHeight="1">
      <c r="A46" s="36"/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v>0</v>
      </c>
    </row>
    <row r="47" spans="1:9" ht="15.75" hidden="1" customHeight="1">
      <c r="A47" s="36"/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v>0</v>
      </c>
    </row>
    <row r="48" spans="1:9" ht="15.75" hidden="1" customHeight="1">
      <c r="A48" s="36"/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v>0</v>
      </c>
    </row>
    <row r="49" spans="1:9" ht="15.75" hidden="1" customHeight="1">
      <c r="A49" s="36"/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v>0</v>
      </c>
    </row>
    <row r="50" spans="1:9" ht="15.75" hidden="1" customHeight="1">
      <c r="A50" s="36">
        <v>14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hidden="1" customHeight="1">
      <c r="A51" s="36"/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v>0</v>
      </c>
    </row>
    <row r="52" spans="1:9" ht="31.5" hidden="1" customHeight="1">
      <c r="A52" s="36"/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v>0</v>
      </c>
    </row>
    <row r="53" spans="1:9" ht="15.75" hidden="1" customHeight="1">
      <c r="A53" s="36"/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v>0</v>
      </c>
    </row>
    <row r="54" spans="1:9" ht="15.75" customHeight="1">
      <c r="A54" s="36">
        <v>13</v>
      </c>
      <c r="B54" s="122" t="s">
        <v>119</v>
      </c>
      <c r="C54" s="123" t="s">
        <v>111</v>
      </c>
      <c r="D54" s="122" t="s">
        <v>77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customHeight="1">
      <c r="A55" s="36">
        <v>14</v>
      </c>
      <c r="B55" s="122" t="s">
        <v>43</v>
      </c>
      <c r="C55" s="123" t="s">
        <v>111</v>
      </c>
      <c r="D55" s="122" t="s">
        <v>77</v>
      </c>
      <c r="E55" s="124">
        <v>124</v>
      </c>
      <c r="F55" s="125">
        <f>SUM(E55)*3</f>
        <v>372</v>
      </c>
      <c r="G55" s="16">
        <v>70.209999999999994</v>
      </c>
      <c r="H55" s="126">
        <f t="shared" si="4"/>
        <v>26.118119999999998</v>
      </c>
      <c r="I55" s="16">
        <f>E55*G55</f>
        <v>8706.0399999999991</v>
      </c>
    </row>
    <row r="56" spans="1:9" ht="15.75" customHeight="1">
      <c r="A56" s="158" t="s">
        <v>168</v>
      </c>
      <c r="B56" s="159"/>
      <c r="C56" s="159"/>
      <c r="D56" s="159"/>
      <c r="E56" s="159"/>
      <c r="F56" s="159"/>
      <c r="G56" s="159"/>
      <c r="H56" s="159"/>
      <c r="I56" s="160"/>
    </row>
    <row r="57" spans="1:9" ht="15.75" customHeight="1">
      <c r="A57" s="36"/>
      <c r="B57" s="145" t="s">
        <v>45</v>
      </c>
      <c r="C57" s="123"/>
      <c r="D57" s="122"/>
      <c r="E57" s="124"/>
      <c r="F57" s="125"/>
      <c r="G57" s="125"/>
      <c r="H57" s="126"/>
      <c r="I57" s="16"/>
    </row>
    <row r="58" spans="1:9" ht="31.5" customHeight="1">
      <c r="A58" s="36">
        <v>15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customHeight="1">
      <c r="A59" s="36">
        <v>16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customHeight="1">
      <c r="A60" s="36">
        <v>17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hidden="1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5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5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5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5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5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5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5"/>
        <v>0.46179599999999998</v>
      </c>
      <c r="I70" s="16">
        <v>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5"/>
        <v>0.2666</v>
      </c>
      <c r="I71" s="16">
        <v>0</v>
      </c>
    </row>
    <row r="72" spans="1:9" ht="15.75" hidden="1" customHeight="1">
      <c r="A72" s="36"/>
      <c r="B72" s="107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5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5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5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5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5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5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5"/>
        <v>0.294985</v>
      </c>
      <c r="I80" s="16">
        <v>0</v>
      </c>
    </row>
    <row r="81" spans="1:9" ht="15.75" hidden="1" customHeight="1">
      <c r="A81" s="36"/>
      <c r="B81" s="107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169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18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19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I16+I17+I18+I20+I26+I27+I37+I38+I39+I41+I42+I43+I54+I55+I58+I59+I60+I84+I85</f>
        <v>59157.321578500007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hidden="1" customHeight="1">
      <c r="A88" s="36"/>
      <c r="B88" s="96" t="s">
        <v>155</v>
      </c>
      <c r="C88" s="97" t="s">
        <v>179</v>
      </c>
      <c r="D88" s="36"/>
      <c r="E88" s="23"/>
      <c r="F88" s="23">
        <v>9</v>
      </c>
      <c r="G88" s="23">
        <v>1501</v>
      </c>
      <c r="H88" s="118">
        <f t="shared" ref="H88:H93" si="6">G88*F88/1000</f>
        <v>13.509</v>
      </c>
      <c r="I88" s="16">
        <v>0</v>
      </c>
    </row>
    <row r="89" spans="1:9" ht="15.75" hidden="1" customHeight="1">
      <c r="A89" s="36"/>
      <c r="B89" s="122" t="s">
        <v>180</v>
      </c>
      <c r="C89" s="123" t="s">
        <v>111</v>
      </c>
      <c r="D89" s="36"/>
      <c r="E89" s="23"/>
      <c r="F89" s="23">
        <v>3</v>
      </c>
      <c r="G89" s="23">
        <v>81.73</v>
      </c>
      <c r="H89" s="118">
        <f t="shared" si="6"/>
        <v>0.24518999999999999</v>
      </c>
      <c r="I89" s="16">
        <v>0</v>
      </c>
    </row>
    <row r="90" spans="1:9" ht="31.5" customHeight="1">
      <c r="A90" s="36">
        <v>20</v>
      </c>
      <c r="B90" s="119" t="s">
        <v>181</v>
      </c>
      <c r="C90" s="36" t="s">
        <v>182</v>
      </c>
      <c r="D90" s="36"/>
      <c r="E90" s="23"/>
      <c r="F90" s="23">
        <v>3</v>
      </c>
      <c r="G90" s="23">
        <v>1835.8</v>
      </c>
      <c r="H90" s="118">
        <f t="shared" si="6"/>
        <v>5.5073999999999996</v>
      </c>
      <c r="I90" s="16">
        <f>G90*3</f>
        <v>5507.4</v>
      </c>
    </row>
    <row r="91" spans="1:9" ht="15.75" customHeight="1">
      <c r="A91" s="36">
        <v>21</v>
      </c>
      <c r="B91" s="119" t="s">
        <v>183</v>
      </c>
      <c r="C91" s="36" t="s">
        <v>184</v>
      </c>
      <c r="D91" s="36"/>
      <c r="E91" s="23"/>
      <c r="F91" s="23">
        <v>1</v>
      </c>
      <c r="G91" s="23">
        <v>15786</v>
      </c>
      <c r="H91" s="118">
        <f t="shared" si="6"/>
        <v>15.786</v>
      </c>
      <c r="I91" s="16">
        <f>G91</f>
        <v>15786</v>
      </c>
    </row>
    <row r="92" spans="1:9" ht="15.75" customHeight="1">
      <c r="A92" s="36">
        <v>22</v>
      </c>
      <c r="B92" s="96" t="s">
        <v>91</v>
      </c>
      <c r="C92" s="97" t="s">
        <v>111</v>
      </c>
      <c r="D92" s="36"/>
      <c r="E92" s="23"/>
      <c r="F92" s="23">
        <v>10</v>
      </c>
      <c r="G92" s="23">
        <v>180.15</v>
      </c>
      <c r="H92" s="118">
        <f t="shared" si="6"/>
        <v>1.8015000000000001</v>
      </c>
      <c r="I92" s="16">
        <f>G92</f>
        <v>180.15</v>
      </c>
    </row>
    <row r="93" spans="1:9" ht="15.75" customHeight="1">
      <c r="A93" s="36">
        <v>23</v>
      </c>
      <c r="B93" s="96" t="s">
        <v>185</v>
      </c>
      <c r="C93" s="97" t="s">
        <v>186</v>
      </c>
      <c r="D93" s="67"/>
      <c r="E93" s="16"/>
      <c r="F93" s="16">
        <v>0.03</v>
      </c>
      <c r="G93" s="16">
        <v>7033.13</v>
      </c>
      <c r="H93" s="121">
        <f t="shared" si="6"/>
        <v>0.21099389999999998</v>
      </c>
      <c r="I93" s="16">
        <f>G93*0.01</f>
        <v>70.331299999999999</v>
      </c>
    </row>
    <row r="94" spans="1:9">
      <c r="A94" s="36"/>
      <c r="B94" s="61" t="s">
        <v>54</v>
      </c>
      <c r="C94" s="57"/>
      <c r="D94" s="70"/>
      <c r="E94" s="57">
        <v>1</v>
      </c>
      <c r="F94" s="57"/>
      <c r="G94" s="57"/>
      <c r="H94" s="57"/>
      <c r="I94" s="39">
        <f>SUM(I88:I93)</f>
        <v>21543.881300000005</v>
      </c>
    </row>
    <row r="95" spans="1:9" ht="15.75" customHeight="1">
      <c r="A95" s="36"/>
      <c r="B95" s="67" t="s">
        <v>84</v>
      </c>
      <c r="C95" s="19"/>
      <c r="D95" s="19"/>
      <c r="E95" s="58"/>
      <c r="F95" s="58"/>
      <c r="G95" s="59"/>
      <c r="H95" s="59"/>
      <c r="I95" s="22">
        <v>0</v>
      </c>
    </row>
    <row r="96" spans="1:9" ht="15.75" customHeight="1">
      <c r="A96" s="71"/>
      <c r="B96" s="62" t="s">
        <v>55</v>
      </c>
      <c r="C96" s="45"/>
      <c r="D96" s="45"/>
      <c r="E96" s="45"/>
      <c r="F96" s="45"/>
      <c r="G96" s="45"/>
      <c r="H96" s="45"/>
      <c r="I96" s="60">
        <f>I86+I94</f>
        <v>80701.202878500015</v>
      </c>
    </row>
    <row r="97" spans="1:9" ht="15.75" customHeight="1">
      <c r="A97" s="171" t="s">
        <v>215</v>
      </c>
      <c r="B97" s="171"/>
      <c r="C97" s="171"/>
      <c r="D97" s="171"/>
      <c r="E97" s="171"/>
      <c r="F97" s="171"/>
      <c r="G97" s="171"/>
      <c r="H97" s="171"/>
      <c r="I97" s="171"/>
    </row>
    <row r="98" spans="1:9" ht="15.75" customHeight="1">
      <c r="A98" s="106"/>
      <c r="B98" s="166" t="s">
        <v>216</v>
      </c>
      <c r="C98" s="166"/>
      <c r="D98" s="166"/>
      <c r="E98" s="166"/>
      <c r="F98" s="166"/>
      <c r="G98" s="166"/>
      <c r="H98" s="117"/>
      <c r="I98" s="3"/>
    </row>
    <row r="99" spans="1:9" ht="15.75" customHeight="1">
      <c r="A99" s="108"/>
      <c r="B99" s="162" t="s">
        <v>6</v>
      </c>
      <c r="C99" s="162"/>
      <c r="D99" s="162"/>
      <c r="E99" s="162"/>
      <c r="F99" s="162"/>
      <c r="G99" s="162"/>
      <c r="H99" s="31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67" t="s">
        <v>7</v>
      </c>
      <c r="B101" s="167"/>
      <c r="C101" s="167"/>
      <c r="D101" s="167"/>
      <c r="E101" s="167"/>
      <c r="F101" s="167"/>
      <c r="G101" s="167"/>
      <c r="H101" s="167"/>
      <c r="I101" s="167"/>
    </row>
    <row r="102" spans="1:9" ht="15.75">
      <c r="A102" s="167" t="s">
        <v>8</v>
      </c>
      <c r="B102" s="167"/>
      <c r="C102" s="167"/>
      <c r="D102" s="167"/>
      <c r="E102" s="167"/>
      <c r="F102" s="167"/>
      <c r="G102" s="167"/>
      <c r="H102" s="167"/>
      <c r="I102" s="167"/>
    </row>
    <row r="103" spans="1:9" ht="15.75">
      <c r="A103" s="168" t="s">
        <v>65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15.75">
      <c r="A104" s="11"/>
    </row>
    <row r="105" spans="1:9" ht="15.75">
      <c r="A105" s="169" t="s">
        <v>9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15.75">
      <c r="A106" s="4"/>
    </row>
    <row r="107" spans="1:9" ht="15.75" customHeight="1">
      <c r="B107" s="111" t="s">
        <v>10</v>
      </c>
      <c r="C107" s="161" t="s">
        <v>164</v>
      </c>
      <c r="D107" s="161"/>
      <c r="E107" s="161"/>
      <c r="F107" s="115"/>
      <c r="I107" s="112"/>
    </row>
    <row r="108" spans="1:9" ht="15.75" customHeight="1">
      <c r="A108" s="108"/>
      <c r="C108" s="162" t="s">
        <v>11</v>
      </c>
      <c r="D108" s="162"/>
      <c r="E108" s="162"/>
      <c r="F108" s="31"/>
      <c r="I108" s="110" t="s">
        <v>12</v>
      </c>
    </row>
    <row r="109" spans="1:9" ht="15.75" customHeight="1">
      <c r="A109" s="32"/>
      <c r="C109" s="12"/>
      <c r="D109" s="12"/>
      <c r="G109" s="12"/>
      <c r="H109" s="12"/>
    </row>
    <row r="110" spans="1:9" ht="15.75" customHeight="1">
      <c r="B110" s="111" t="s">
        <v>13</v>
      </c>
      <c r="C110" s="163"/>
      <c r="D110" s="163"/>
      <c r="E110" s="163"/>
      <c r="F110" s="116"/>
      <c r="I110" s="112"/>
    </row>
    <row r="111" spans="1:9">
      <c r="A111" s="108"/>
      <c r="C111" s="164" t="s">
        <v>11</v>
      </c>
      <c r="D111" s="164"/>
      <c r="E111" s="164"/>
      <c r="F111" s="108"/>
      <c r="I111" s="110" t="s">
        <v>12</v>
      </c>
    </row>
    <row r="112" spans="1:9" ht="15.75">
      <c r="A112" s="4" t="s">
        <v>14</v>
      </c>
    </row>
    <row r="113" spans="1:9">
      <c r="A113" s="165" t="s">
        <v>15</v>
      </c>
      <c r="B113" s="165"/>
      <c r="C113" s="165"/>
      <c r="D113" s="165"/>
      <c r="E113" s="165"/>
      <c r="F113" s="165"/>
      <c r="G113" s="165"/>
      <c r="H113" s="165"/>
      <c r="I113" s="165"/>
    </row>
    <row r="114" spans="1:9" ht="45" customHeight="1">
      <c r="A114" s="157" t="s">
        <v>16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30" customHeight="1">
      <c r="A115" s="157" t="s">
        <v>17</v>
      </c>
      <c r="B115" s="157"/>
      <c r="C115" s="157"/>
      <c r="D115" s="157"/>
      <c r="E115" s="157"/>
      <c r="F115" s="157"/>
      <c r="G115" s="157"/>
      <c r="H115" s="157"/>
      <c r="I115" s="157"/>
    </row>
    <row r="116" spans="1:9" ht="30" customHeight="1">
      <c r="A116" s="157" t="s">
        <v>21</v>
      </c>
      <c r="B116" s="157"/>
      <c r="C116" s="157"/>
      <c r="D116" s="157"/>
      <c r="E116" s="157"/>
      <c r="F116" s="157"/>
      <c r="G116" s="157"/>
      <c r="H116" s="157"/>
      <c r="I116" s="157"/>
    </row>
    <row r="117" spans="1:9" ht="15" customHeight="1">
      <c r="A117" s="157" t="s">
        <v>20</v>
      </c>
      <c r="B117" s="157"/>
      <c r="C117" s="157"/>
      <c r="D117" s="157"/>
      <c r="E117" s="157"/>
      <c r="F117" s="157"/>
      <c r="G117" s="157"/>
      <c r="H117" s="157"/>
      <c r="I117" s="157"/>
    </row>
  </sheetData>
  <mergeCells count="27">
    <mergeCell ref="A115:I115"/>
    <mergeCell ref="A116:I116"/>
    <mergeCell ref="A117:I117"/>
    <mergeCell ref="C107:E107"/>
    <mergeCell ref="C108:E108"/>
    <mergeCell ref="C110:E110"/>
    <mergeCell ref="C111:E111"/>
    <mergeCell ref="A113:I113"/>
    <mergeCell ref="A114:I114"/>
    <mergeCell ref="A105:I105"/>
    <mergeCell ref="A15:I15"/>
    <mergeCell ref="A28:I28"/>
    <mergeCell ref="A44:I44"/>
    <mergeCell ref="A56:I56"/>
    <mergeCell ref="A83:I83"/>
    <mergeCell ref="A97:I97"/>
    <mergeCell ref="B98:G98"/>
    <mergeCell ref="B99:G99"/>
    <mergeCell ref="A101:I101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5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217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218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7">
        <v>42521</v>
      </c>
    </row>
    <row r="7" spans="1:9" ht="15.75">
      <c r="B7" s="111"/>
      <c r="C7" s="111"/>
      <c r="D7" s="111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customHeight="1">
      <c r="A19" s="36">
        <v>4</v>
      </c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f>F19/2*G19</f>
        <v>363.82</v>
      </c>
    </row>
    <row r="20" spans="1:9" ht="15.75" customHeight="1">
      <c r="A20" s="36">
        <v>5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customHeight="1">
      <c r="A21" s="36">
        <v>6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customHeight="1">
      <c r="A22" s="36">
        <v>7</v>
      </c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f>F22*G22</f>
        <v>1027.5887999999998</v>
      </c>
    </row>
    <row r="23" spans="1:9" ht="15.75" customHeight="1">
      <c r="A23" s="36">
        <v>8</v>
      </c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f t="shared" ref="I23:I25" si="1">F23*G23</f>
        <v>18.292176000000001</v>
      </c>
    </row>
    <row r="24" spans="1:9" ht="15.75" customHeight="1">
      <c r="A24" s="36">
        <v>9</v>
      </c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f t="shared" si="1"/>
        <v>62.492999999999995</v>
      </c>
    </row>
    <row r="25" spans="1:9" ht="15.75" customHeight="1">
      <c r="A25" s="36">
        <v>10</v>
      </c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f t="shared" si="1"/>
        <v>35.520012000000001</v>
      </c>
    </row>
    <row r="26" spans="1:9" ht="15.75" customHeight="1">
      <c r="A26" s="36">
        <v>11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12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customHeight="1">
      <c r="A30" s="36">
        <v>13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2">SUM(F30*G30/1000)</f>
        <v>1.080971892</v>
      </c>
      <c r="I30" s="16">
        <f>F30/6*G30</f>
        <v>180.16198199999997</v>
      </c>
    </row>
    <row r="31" spans="1:9" ht="31.5" customHeight="1">
      <c r="A31" s="36">
        <v>14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2"/>
        <v>1.0523934719999999</v>
      </c>
      <c r="I31" s="16">
        <f t="shared" ref="I31:I33" si="3">F31/6*G31</f>
        <v>175.398912</v>
      </c>
    </row>
    <row r="32" spans="1:9" ht="15.75" customHeight="1">
      <c r="A32" s="36">
        <v>15</v>
      </c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2"/>
        <v>1.1979879792000001</v>
      </c>
      <c r="I32" s="16">
        <f>F32*G32</f>
        <v>1197.9879792000002</v>
      </c>
    </row>
    <row r="33" spans="1:9" ht="15.75" customHeight="1">
      <c r="A33" s="36">
        <v>16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3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2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2"/>
        <v>2.4294600000000002</v>
      </c>
      <c r="I35" s="16">
        <v>0</v>
      </c>
    </row>
    <row r="36" spans="1:9" ht="15.75" hidden="1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hidden="1" customHeight="1">
      <c r="A37" s="36">
        <v>8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hidden="1" customHeight="1">
      <c r="A38" s="36">
        <v>9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4">SUM(F38*G38/1000)</f>
        <v>2.9313559799999998</v>
      </c>
      <c r="I38" s="16">
        <f>F38/6*G38</f>
        <v>488.55932999999993</v>
      </c>
    </row>
    <row r="39" spans="1:9" ht="15.75" hidden="1" customHeight="1">
      <c r="A39" s="36">
        <v>10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4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4"/>
        <v>23.452000000000002</v>
      </c>
      <c r="I40" s="16">
        <v>0</v>
      </c>
    </row>
    <row r="41" spans="1:9" ht="47.25" hidden="1" customHeight="1">
      <c r="A41" s="36">
        <v>11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4"/>
        <v>9.4386193649999992</v>
      </c>
      <c r="I41" s="16">
        <f>F41/6*G41</f>
        <v>1573.1032275</v>
      </c>
    </row>
    <row r="42" spans="1:9" ht="15.75" hidden="1" customHeight="1">
      <c r="A42" s="36">
        <v>12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4"/>
        <v>0.89646442199999987</v>
      </c>
      <c r="I42" s="16">
        <f>F42/6*G42</f>
        <v>149.41073699999998</v>
      </c>
    </row>
    <row r="43" spans="1:9" ht="15.75" hidden="1" customHeight="1">
      <c r="A43" s="36">
        <v>13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4"/>
        <v>0.76775400000000005</v>
      </c>
      <c r="I43" s="16">
        <f>F43/6*G43</f>
        <v>127.95899999999999</v>
      </c>
    </row>
    <row r="44" spans="1:9" ht="15.75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customHeight="1">
      <c r="A45" s="36">
        <v>17</v>
      </c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5">SUM(F45*G45/1000)</f>
        <v>1.9206154680000005</v>
      </c>
      <c r="I45" s="16">
        <f t="shared" ref="I45:I48" si="6">F45/2*G45</f>
        <v>960.30773400000021</v>
      </c>
    </row>
    <row r="46" spans="1:9" ht="15.75" customHeight="1">
      <c r="A46" s="36">
        <v>18</v>
      </c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5"/>
        <v>0.13132552</v>
      </c>
      <c r="I46" s="16">
        <f t="shared" si="6"/>
        <v>65.662760000000006</v>
      </c>
    </row>
    <row r="47" spans="1:9" ht="15.75" customHeight="1">
      <c r="A47" s="36">
        <v>19</v>
      </c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5"/>
        <v>1.9367726630000004</v>
      </c>
      <c r="I47" s="16">
        <f t="shared" si="6"/>
        <v>968.38633150000021</v>
      </c>
    </row>
    <row r="48" spans="1:9" ht="15.75" customHeight="1">
      <c r="A48" s="36">
        <v>20</v>
      </c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5"/>
        <v>2.1010746879999997</v>
      </c>
      <c r="I48" s="16">
        <f t="shared" si="6"/>
        <v>1050.5373439999998</v>
      </c>
    </row>
    <row r="49" spans="1:9" ht="15.75" customHeight="1">
      <c r="A49" s="36">
        <v>21</v>
      </c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5"/>
        <v>0.13363571200000002</v>
      </c>
      <c r="I49" s="16">
        <f>F49/2*G49</f>
        <v>66.817856000000006</v>
      </c>
    </row>
    <row r="50" spans="1:9" ht="15.75" customHeight="1">
      <c r="A50" s="36">
        <v>22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5"/>
        <v>5.7761391999999994</v>
      </c>
      <c r="I50" s="16">
        <f>F50/5*G50</f>
        <v>1155.22784</v>
      </c>
    </row>
    <row r="51" spans="1:9" ht="31.5" customHeight="1">
      <c r="A51" s="36">
        <v>23</v>
      </c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5"/>
        <v>2.31045568</v>
      </c>
      <c r="I51" s="16">
        <f>F51/2*G51</f>
        <v>1155.22784</v>
      </c>
    </row>
    <row r="52" spans="1:9" ht="31.5" customHeight="1">
      <c r="A52" s="36">
        <v>24</v>
      </c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5"/>
        <v>1.167556</v>
      </c>
      <c r="I52" s="16">
        <f t="shared" ref="I52:I53" si="7">F52/2*G52</f>
        <v>583.77800000000002</v>
      </c>
    </row>
    <row r="53" spans="1:9" ht="15.75" customHeight="1">
      <c r="A53" s="36">
        <v>25</v>
      </c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5"/>
        <v>0.1208424</v>
      </c>
      <c r="I53" s="16">
        <f t="shared" si="7"/>
        <v>60.421199999999999</v>
      </c>
    </row>
    <row r="54" spans="1:9" ht="15.75" hidden="1" customHeight="1">
      <c r="A54" s="36">
        <v>15</v>
      </c>
      <c r="B54" s="122" t="s">
        <v>119</v>
      </c>
      <c r="C54" s="123" t="s">
        <v>111</v>
      </c>
      <c r="D54" s="122" t="s">
        <v>42</v>
      </c>
      <c r="E54" s="124">
        <v>62</v>
      </c>
      <c r="F54" s="125">
        <f>SUM(E54*4)</f>
        <v>248</v>
      </c>
      <c r="G54" s="16">
        <v>150.86000000000001</v>
      </c>
      <c r="H54" s="126">
        <f t="shared" si="5"/>
        <v>37.413280000000007</v>
      </c>
      <c r="I54" s="16">
        <f>E54*G54</f>
        <v>9353.3200000000015</v>
      </c>
    </row>
    <row r="55" spans="1:9" ht="15.75" hidden="1" customHeight="1">
      <c r="A55" s="147">
        <v>16</v>
      </c>
      <c r="B55" s="134" t="s">
        <v>43</v>
      </c>
      <c r="C55" s="133" t="s">
        <v>111</v>
      </c>
      <c r="D55" s="134" t="s">
        <v>77</v>
      </c>
      <c r="E55" s="135">
        <v>124</v>
      </c>
      <c r="F55" s="136">
        <f>SUM(E55)*3</f>
        <v>372</v>
      </c>
      <c r="G55" s="148">
        <v>70.209999999999994</v>
      </c>
      <c r="H55" s="137">
        <f t="shared" si="5"/>
        <v>26.118119999999998</v>
      </c>
      <c r="I55" s="148">
        <f>E55*G55</f>
        <v>8706.0399999999991</v>
      </c>
    </row>
    <row r="56" spans="1:9" ht="15.75" customHeight="1">
      <c r="A56" s="178" t="s">
        <v>168</v>
      </c>
      <c r="B56" s="179"/>
      <c r="C56" s="179"/>
      <c r="D56" s="179"/>
      <c r="E56" s="179"/>
      <c r="F56" s="179"/>
      <c r="G56" s="179"/>
      <c r="H56" s="179"/>
      <c r="I56" s="180"/>
    </row>
    <row r="57" spans="1:9" ht="15.75" hidden="1" customHeight="1">
      <c r="A57" s="149"/>
      <c r="B57" s="150" t="s">
        <v>45</v>
      </c>
      <c r="C57" s="151"/>
      <c r="D57" s="152"/>
      <c r="E57" s="153"/>
      <c r="F57" s="154"/>
      <c r="G57" s="154"/>
      <c r="H57" s="155"/>
      <c r="I57" s="156"/>
    </row>
    <row r="58" spans="1:9" ht="31.5" hidden="1" customHeight="1">
      <c r="A58" s="36">
        <v>17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hidden="1" customHeight="1">
      <c r="A59" s="36">
        <v>18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hidden="1" customHeight="1">
      <c r="A60" s="36">
        <v>19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8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8"/>
        <v>0.24453000000000003</v>
      </c>
      <c r="I65" s="16">
        <v>0</v>
      </c>
    </row>
    <row r="66" spans="1:9" ht="15.75" customHeight="1">
      <c r="A66" s="36">
        <v>26</v>
      </c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8"/>
        <v>30.192552699999997</v>
      </c>
      <c r="I66" s="16">
        <f>F66*G66</f>
        <v>30192.552699999997</v>
      </c>
    </row>
    <row r="67" spans="1:9" ht="15.75" customHeight="1">
      <c r="A67" s="36">
        <v>27</v>
      </c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8"/>
        <v>2.3512089300000003</v>
      </c>
      <c r="I67" s="16">
        <f t="shared" ref="I67:I70" si="9">F67*G67</f>
        <v>2351.2089300000002</v>
      </c>
    </row>
    <row r="68" spans="1:9" ht="15.75" customHeight="1">
      <c r="A68" s="36">
        <v>28</v>
      </c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8"/>
        <v>48.436315200000003</v>
      </c>
      <c r="I68" s="16">
        <f t="shared" si="9"/>
        <v>48436.315200000005</v>
      </c>
    </row>
    <row r="69" spans="1:9" ht="15.75" customHeight="1">
      <c r="A69" s="36">
        <v>29</v>
      </c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8"/>
        <v>0.49497199999999997</v>
      </c>
      <c r="I69" s="16">
        <f t="shared" si="9"/>
        <v>494.97199999999998</v>
      </c>
    </row>
    <row r="70" spans="1:9" ht="15.75" customHeight="1">
      <c r="A70" s="36">
        <v>30</v>
      </c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8"/>
        <v>0.46179599999999998</v>
      </c>
      <c r="I70" s="16">
        <f t="shared" si="9"/>
        <v>461.79599999999999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8"/>
        <v>0.2666</v>
      </c>
      <c r="I71" s="16">
        <v>0</v>
      </c>
    </row>
    <row r="72" spans="1:9" ht="15.75" hidden="1" customHeight="1">
      <c r="A72" s="36"/>
      <c r="B72" s="107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8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8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8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8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8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8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8"/>
        <v>0.294985</v>
      </c>
      <c r="I80" s="16">
        <v>0</v>
      </c>
    </row>
    <row r="81" spans="1:9" ht="15.75" customHeight="1">
      <c r="A81" s="36"/>
      <c r="B81" s="107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customHeight="1">
      <c r="A82" s="36">
        <v>31</v>
      </c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f>G82</f>
        <v>18972</v>
      </c>
    </row>
    <row r="83" spans="1:9" ht="15.75" customHeight="1">
      <c r="A83" s="158" t="s">
        <v>169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32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33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I16+I17+I18+I19+I20+I21+I22+I23+I24+I25+I26+I27+I30+I31+I32+I33+I45+I46+I47+I48+I49+I50+I51+I52+I53+I66+I67+I68+I69+I70+I82+I84+I85</f>
        <v>143873.02630136666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customHeight="1">
      <c r="A88" s="36">
        <v>34</v>
      </c>
      <c r="B88" s="96" t="s">
        <v>91</v>
      </c>
      <c r="C88" s="97" t="s">
        <v>111</v>
      </c>
      <c r="D88" s="36"/>
      <c r="E88" s="23"/>
      <c r="F88" s="23">
        <v>10</v>
      </c>
      <c r="G88" s="23">
        <v>180.15</v>
      </c>
      <c r="H88" s="118">
        <f t="shared" ref="H88:H90" si="10">G88*F88/1000</f>
        <v>1.8015000000000001</v>
      </c>
      <c r="I88" s="16">
        <f>G88</f>
        <v>180.15</v>
      </c>
    </row>
    <row r="89" spans="1:9" ht="31.5" customHeight="1">
      <c r="A89" s="36">
        <v>35</v>
      </c>
      <c r="B89" s="96" t="s">
        <v>187</v>
      </c>
      <c r="C89" s="97" t="s">
        <v>90</v>
      </c>
      <c r="D89" s="67"/>
      <c r="E89" s="16"/>
      <c r="F89" s="16">
        <v>5</v>
      </c>
      <c r="G89" s="16">
        <v>1146</v>
      </c>
      <c r="H89" s="121">
        <f t="shared" si="10"/>
        <v>5.73</v>
      </c>
      <c r="I89" s="16">
        <f>G89*5</f>
        <v>5730</v>
      </c>
    </row>
    <row r="90" spans="1:9" ht="31.5" customHeight="1">
      <c r="A90" s="36">
        <v>36</v>
      </c>
      <c r="B90" s="119" t="s">
        <v>188</v>
      </c>
      <c r="C90" s="36" t="s">
        <v>132</v>
      </c>
      <c r="D90" s="67"/>
      <c r="E90" s="16"/>
      <c r="F90" s="16">
        <f>0.5/10</f>
        <v>0.05</v>
      </c>
      <c r="G90" s="16">
        <v>43283.26</v>
      </c>
      <c r="H90" s="121">
        <f t="shared" si="10"/>
        <v>2.1641629999999998</v>
      </c>
      <c r="I90" s="16">
        <f>G90*0.05</f>
        <v>2164.163</v>
      </c>
    </row>
    <row r="91" spans="1:9" ht="15.75" customHeight="1">
      <c r="A91" s="36">
        <v>37</v>
      </c>
      <c r="B91" s="119" t="s">
        <v>189</v>
      </c>
      <c r="C91" s="36" t="s">
        <v>111</v>
      </c>
      <c r="D91" s="67"/>
      <c r="E91" s="16"/>
      <c r="F91" s="16">
        <v>1</v>
      </c>
      <c r="G91" s="16">
        <v>175.6</v>
      </c>
      <c r="H91" s="121">
        <v>0.18</v>
      </c>
      <c r="I91" s="16">
        <f>G91</f>
        <v>175.6</v>
      </c>
    </row>
    <row r="92" spans="1:9">
      <c r="A92" s="36"/>
      <c r="B92" s="61" t="s">
        <v>54</v>
      </c>
      <c r="C92" s="57"/>
      <c r="D92" s="70"/>
      <c r="E92" s="57">
        <v>1</v>
      </c>
      <c r="F92" s="57"/>
      <c r="G92" s="57"/>
      <c r="H92" s="57"/>
      <c r="I92" s="39">
        <f>SUM(I88:I91)</f>
        <v>8249.9130000000005</v>
      </c>
    </row>
    <row r="93" spans="1:9" ht="15.75" customHeight="1">
      <c r="A93" s="36"/>
      <c r="B93" s="67" t="s">
        <v>84</v>
      </c>
      <c r="C93" s="19"/>
      <c r="D93" s="19"/>
      <c r="E93" s="58"/>
      <c r="F93" s="58"/>
      <c r="G93" s="59"/>
      <c r="H93" s="59"/>
      <c r="I93" s="22">
        <v>0</v>
      </c>
    </row>
    <row r="94" spans="1:9" ht="15.75" customHeight="1">
      <c r="A94" s="71"/>
      <c r="B94" s="62" t="s">
        <v>55</v>
      </c>
      <c r="C94" s="45"/>
      <c r="D94" s="45"/>
      <c r="E94" s="45"/>
      <c r="F94" s="45"/>
      <c r="G94" s="45"/>
      <c r="H94" s="45"/>
      <c r="I94" s="60">
        <f>I86+I92</f>
        <v>152122.93930136666</v>
      </c>
    </row>
    <row r="95" spans="1:9" ht="15.75" customHeight="1">
      <c r="A95" s="171" t="s">
        <v>219</v>
      </c>
      <c r="B95" s="171"/>
      <c r="C95" s="171"/>
      <c r="D95" s="171"/>
      <c r="E95" s="171"/>
      <c r="F95" s="171"/>
      <c r="G95" s="171"/>
      <c r="H95" s="171"/>
      <c r="I95" s="171"/>
    </row>
    <row r="96" spans="1:9" ht="15.75" customHeight="1">
      <c r="A96" s="106"/>
      <c r="B96" s="166" t="s">
        <v>220</v>
      </c>
      <c r="C96" s="166"/>
      <c r="D96" s="166"/>
      <c r="E96" s="166"/>
      <c r="F96" s="166"/>
      <c r="G96" s="166"/>
      <c r="H96" s="117"/>
      <c r="I96" s="3"/>
    </row>
    <row r="97" spans="1:9" ht="15.75" customHeight="1">
      <c r="A97" s="108"/>
      <c r="B97" s="162" t="s">
        <v>6</v>
      </c>
      <c r="C97" s="162"/>
      <c r="D97" s="162"/>
      <c r="E97" s="162"/>
      <c r="F97" s="162"/>
      <c r="G97" s="162"/>
      <c r="H97" s="31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167" t="s">
        <v>7</v>
      </c>
      <c r="B99" s="167"/>
      <c r="C99" s="167"/>
      <c r="D99" s="167"/>
      <c r="E99" s="167"/>
      <c r="F99" s="167"/>
      <c r="G99" s="167"/>
      <c r="H99" s="167"/>
      <c r="I99" s="167"/>
    </row>
    <row r="100" spans="1:9" ht="15.75">
      <c r="A100" s="167" t="s">
        <v>8</v>
      </c>
      <c r="B100" s="167"/>
      <c r="C100" s="167"/>
      <c r="D100" s="167"/>
      <c r="E100" s="167"/>
      <c r="F100" s="167"/>
      <c r="G100" s="167"/>
      <c r="H100" s="167"/>
      <c r="I100" s="167"/>
    </row>
    <row r="101" spans="1:9" ht="15.75">
      <c r="A101" s="168" t="s">
        <v>65</v>
      </c>
      <c r="B101" s="168"/>
      <c r="C101" s="168"/>
      <c r="D101" s="168"/>
      <c r="E101" s="168"/>
      <c r="F101" s="168"/>
      <c r="G101" s="168"/>
      <c r="H101" s="168"/>
      <c r="I101" s="168"/>
    </row>
    <row r="102" spans="1:9" ht="15.75">
      <c r="A102" s="11"/>
    </row>
    <row r="103" spans="1:9" ht="15.75">
      <c r="A103" s="169" t="s">
        <v>9</v>
      </c>
      <c r="B103" s="169"/>
      <c r="C103" s="169"/>
      <c r="D103" s="169"/>
      <c r="E103" s="169"/>
      <c r="F103" s="169"/>
      <c r="G103" s="169"/>
      <c r="H103" s="169"/>
      <c r="I103" s="169"/>
    </row>
    <row r="104" spans="1:9" ht="15.75">
      <c r="A104" s="4"/>
    </row>
    <row r="105" spans="1:9" ht="15.75" customHeight="1">
      <c r="B105" s="111" t="s">
        <v>10</v>
      </c>
      <c r="C105" s="161" t="s">
        <v>164</v>
      </c>
      <c r="D105" s="161"/>
      <c r="E105" s="161"/>
      <c r="F105" s="115"/>
      <c r="I105" s="112"/>
    </row>
    <row r="106" spans="1:9" ht="15.75" customHeight="1">
      <c r="A106" s="108"/>
      <c r="C106" s="162" t="s">
        <v>11</v>
      </c>
      <c r="D106" s="162"/>
      <c r="E106" s="162"/>
      <c r="F106" s="31"/>
      <c r="I106" s="110" t="s">
        <v>12</v>
      </c>
    </row>
    <row r="107" spans="1:9" ht="15.75" customHeight="1">
      <c r="A107" s="32"/>
      <c r="C107" s="12"/>
      <c r="D107" s="12"/>
      <c r="G107" s="12"/>
      <c r="H107" s="12"/>
    </row>
    <row r="108" spans="1:9" ht="15.75" customHeight="1">
      <c r="B108" s="111" t="s">
        <v>13</v>
      </c>
      <c r="C108" s="163"/>
      <c r="D108" s="163"/>
      <c r="E108" s="163"/>
      <c r="F108" s="116"/>
      <c r="I108" s="112"/>
    </row>
    <row r="109" spans="1:9">
      <c r="A109" s="108"/>
      <c r="C109" s="164" t="s">
        <v>11</v>
      </c>
      <c r="D109" s="164"/>
      <c r="E109" s="164"/>
      <c r="F109" s="108"/>
      <c r="I109" s="110" t="s">
        <v>12</v>
      </c>
    </row>
    <row r="110" spans="1:9" ht="15.75">
      <c r="A110" s="4" t="s">
        <v>14</v>
      </c>
    </row>
    <row r="111" spans="1:9">
      <c r="A111" s="165" t="s">
        <v>15</v>
      </c>
      <c r="B111" s="165"/>
      <c r="C111" s="165"/>
      <c r="D111" s="165"/>
      <c r="E111" s="165"/>
      <c r="F111" s="165"/>
      <c r="G111" s="165"/>
      <c r="H111" s="165"/>
      <c r="I111" s="165"/>
    </row>
    <row r="112" spans="1:9" ht="45" customHeight="1">
      <c r="A112" s="157" t="s">
        <v>16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30" customHeight="1">
      <c r="A113" s="157" t="s">
        <v>17</v>
      </c>
      <c r="B113" s="157"/>
      <c r="C113" s="157"/>
      <c r="D113" s="157"/>
      <c r="E113" s="157"/>
      <c r="F113" s="157"/>
      <c r="G113" s="157"/>
      <c r="H113" s="157"/>
      <c r="I113" s="157"/>
    </row>
    <row r="114" spans="1:9" ht="30" customHeight="1">
      <c r="A114" s="157" t="s">
        <v>21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15" customHeight="1">
      <c r="A115" s="157" t="s">
        <v>20</v>
      </c>
      <c r="B115" s="157"/>
      <c r="C115" s="157"/>
      <c r="D115" s="157"/>
      <c r="E115" s="157"/>
      <c r="F115" s="157"/>
      <c r="G115" s="157"/>
      <c r="H115" s="157"/>
      <c r="I115" s="157"/>
    </row>
  </sheetData>
  <mergeCells count="27">
    <mergeCell ref="A113:I113"/>
    <mergeCell ref="A114:I114"/>
    <mergeCell ref="A115:I115"/>
    <mergeCell ref="C105:E105"/>
    <mergeCell ref="C106:E106"/>
    <mergeCell ref="C108:E108"/>
    <mergeCell ref="C109:E109"/>
    <mergeCell ref="A111:I111"/>
    <mergeCell ref="A112:I112"/>
    <mergeCell ref="A103:I103"/>
    <mergeCell ref="A15:I15"/>
    <mergeCell ref="A28:I28"/>
    <mergeCell ref="A44:I44"/>
    <mergeCell ref="A56:I56"/>
    <mergeCell ref="A83:I83"/>
    <mergeCell ref="A95:I95"/>
    <mergeCell ref="B96:G96"/>
    <mergeCell ref="B97:G97"/>
    <mergeCell ref="A99:I99"/>
    <mergeCell ref="A100:I100"/>
    <mergeCell ref="A101:I101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0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221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222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7">
        <v>42551</v>
      </c>
    </row>
    <row r="7" spans="1:9" ht="15.75">
      <c r="B7" s="111"/>
      <c r="C7" s="111"/>
      <c r="D7" s="111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hidden="1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5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6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customHeight="1">
      <c r="A30" s="36">
        <v>7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customHeight="1">
      <c r="A31" s="36">
        <v>8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customHeight="1">
      <c r="A33" s="36">
        <v>9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hidden="1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hidden="1" customHeight="1">
      <c r="A37" s="36">
        <v>8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hidden="1" customHeight="1">
      <c r="A38" s="36">
        <v>9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hidden="1" customHeight="1">
      <c r="A39" s="36">
        <v>10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hidden="1" customHeight="1">
      <c r="A41" s="36">
        <v>11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hidden="1" customHeight="1">
      <c r="A42" s="36">
        <v>12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hidden="1" customHeight="1">
      <c r="A43" s="36">
        <v>13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hidden="1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hidden="1" customHeight="1">
      <c r="A45" s="36"/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v>0</v>
      </c>
    </row>
    <row r="46" spans="1:9" ht="15.75" hidden="1" customHeight="1">
      <c r="A46" s="36"/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v>0</v>
      </c>
    </row>
    <row r="47" spans="1:9" ht="15.75" hidden="1" customHeight="1">
      <c r="A47" s="36"/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v>0</v>
      </c>
    </row>
    <row r="48" spans="1:9" ht="15.75" hidden="1" customHeight="1">
      <c r="A48" s="36"/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v>0</v>
      </c>
    </row>
    <row r="49" spans="1:9" ht="15.75" hidden="1" customHeight="1">
      <c r="A49" s="36"/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v>0</v>
      </c>
    </row>
    <row r="50" spans="1:9" ht="15.75" hidden="1" customHeight="1">
      <c r="A50" s="36">
        <v>14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hidden="1" customHeight="1">
      <c r="A51" s="36"/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v>0</v>
      </c>
    </row>
    <row r="52" spans="1:9" ht="31.5" hidden="1" customHeight="1">
      <c r="A52" s="36"/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v>0</v>
      </c>
    </row>
    <row r="53" spans="1:9" ht="15.75" hidden="1" customHeight="1">
      <c r="A53" s="36"/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v>0</v>
      </c>
    </row>
    <row r="54" spans="1:9" ht="15.75" hidden="1" customHeight="1">
      <c r="A54" s="36">
        <v>15</v>
      </c>
      <c r="B54" s="122" t="s">
        <v>119</v>
      </c>
      <c r="C54" s="123" t="s">
        <v>111</v>
      </c>
      <c r="D54" s="122" t="s">
        <v>42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hidden="1" customHeight="1">
      <c r="A55" s="36">
        <v>16</v>
      </c>
      <c r="B55" s="122" t="s">
        <v>43</v>
      </c>
      <c r="C55" s="123" t="s">
        <v>111</v>
      </c>
      <c r="D55" s="122" t="s">
        <v>77</v>
      </c>
      <c r="E55" s="124">
        <v>124</v>
      </c>
      <c r="F55" s="125">
        <f>SUM(E55)*3</f>
        <v>372</v>
      </c>
      <c r="G55" s="16">
        <v>70.209999999999994</v>
      </c>
      <c r="H55" s="126">
        <f t="shared" si="4"/>
        <v>26.118119999999998</v>
      </c>
      <c r="I55" s="16">
        <f>E55*G55</f>
        <v>8706.0399999999991</v>
      </c>
    </row>
    <row r="56" spans="1:9" ht="15.75" hidden="1" customHeight="1">
      <c r="A56" s="158" t="s">
        <v>168</v>
      </c>
      <c r="B56" s="159"/>
      <c r="C56" s="159"/>
      <c r="D56" s="159"/>
      <c r="E56" s="159"/>
      <c r="F56" s="159"/>
      <c r="G56" s="159"/>
      <c r="H56" s="159"/>
      <c r="I56" s="160"/>
    </row>
    <row r="57" spans="1:9" ht="15.75" hidden="1" customHeight="1">
      <c r="A57" s="36"/>
      <c r="B57" s="145" t="s">
        <v>45</v>
      </c>
      <c r="C57" s="123"/>
      <c r="D57" s="122"/>
      <c r="E57" s="124"/>
      <c r="F57" s="125"/>
      <c r="G57" s="125"/>
      <c r="H57" s="126"/>
      <c r="I57" s="16"/>
    </row>
    <row r="58" spans="1:9" ht="31.5" hidden="1" customHeight="1">
      <c r="A58" s="36">
        <v>17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hidden="1" customHeight="1">
      <c r="A59" s="36">
        <v>18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hidden="1" customHeight="1">
      <c r="A60" s="36">
        <v>19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hidden="1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5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5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5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5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5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5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5"/>
        <v>0.46179599999999998</v>
      </c>
      <c r="I70" s="16">
        <v>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5"/>
        <v>0.2666</v>
      </c>
      <c r="I71" s="16">
        <v>0</v>
      </c>
    </row>
    <row r="72" spans="1:9" ht="15.75" hidden="1" customHeight="1">
      <c r="A72" s="36"/>
      <c r="B72" s="107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5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5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5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5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5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5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5"/>
        <v>0.294985</v>
      </c>
      <c r="I80" s="16">
        <v>0</v>
      </c>
    </row>
    <row r="81" spans="1:9" ht="15.75" hidden="1" customHeight="1">
      <c r="A81" s="36"/>
      <c r="B81" s="107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223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10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11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I16+I17+I18+I20+I26+I27+I30+I31+I33+I84+I85</f>
        <v>34185.874788666668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customHeight="1">
      <c r="A88" s="36">
        <v>12</v>
      </c>
      <c r="B88" s="122" t="s">
        <v>180</v>
      </c>
      <c r="C88" s="123" t="s">
        <v>111</v>
      </c>
      <c r="D88" s="36"/>
      <c r="E88" s="23"/>
      <c r="F88" s="23">
        <v>3</v>
      </c>
      <c r="G88" s="23">
        <v>81.73</v>
      </c>
      <c r="H88" s="118">
        <f t="shared" ref="H88:H92" si="6">G88*F88/1000</f>
        <v>0.24518999999999999</v>
      </c>
      <c r="I88" s="16">
        <f>G88</f>
        <v>81.73</v>
      </c>
    </row>
    <row r="89" spans="1:9" ht="15.75" customHeight="1">
      <c r="A89" s="36">
        <v>13</v>
      </c>
      <c r="B89" s="96" t="s">
        <v>91</v>
      </c>
      <c r="C89" s="97" t="s">
        <v>111</v>
      </c>
      <c r="D89" s="36"/>
      <c r="E89" s="23"/>
      <c r="F89" s="23">
        <v>10</v>
      </c>
      <c r="G89" s="23">
        <v>180.15</v>
      </c>
      <c r="H89" s="118">
        <f t="shared" si="6"/>
        <v>1.8015000000000001</v>
      </c>
      <c r="I89" s="16">
        <f>G89*2</f>
        <v>360.3</v>
      </c>
    </row>
    <row r="90" spans="1:9" ht="15.75" customHeight="1">
      <c r="A90" s="36">
        <v>14</v>
      </c>
      <c r="B90" s="96" t="s">
        <v>185</v>
      </c>
      <c r="C90" s="97" t="s">
        <v>186</v>
      </c>
      <c r="D90" s="67"/>
      <c r="E90" s="16"/>
      <c r="F90" s="16">
        <v>0.03</v>
      </c>
      <c r="G90" s="16">
        <v>7033.13</v>
      </c>
      <c r="H90" s="121">
        <f t="shared" si="6"/>
        <v>0.21099389999999998</v>
      </c>
      <c r="I90" s="16">
        <f>G90*0.01</f>
        <v>70.331299999999999</v>
      </c>
    </row>
    <row r="91" spans="1:9" ht="31.5" customHeight="1">
      <c r="A91" s="36">
        <v>15</v>
      </c>
      <c r="B91" s="96" t="s">
        <v>190</v>
      </c>
      <c r="C91" s="97" t="s">
        <v>191</v>
      </c>
      <c r="D91" s="67"/>
      <c r="E91" s="16"/>
      <c r="F91" s="16">
        <v>1</v>
      </c>
      <c r="G91" s="16">
        <v>629.39</v>
      </c>
      <c r="H91" s="121">
        <f t="shared" si="6"/>
        <v>0.62939000000000001</v>
      </c>
      <c r="I91" s="16">
        <f>G91</f>
        <v>629.39</v>
      </c>
    </row>
    <row r="92" spans="1:9" ht="31.5" customHeight="1">
      <c r="A92" s="36">
        <v>16</v>
      </c>
      <c r="B92" s="96" t="s">
        <v>154</v>
      </c>
      <c r="C92" s="97" t="s">
        <v>39</v>
      </c>
      <c r="D92" s="67"/>
      <c r="E92" s="16"/>
      <c r="F92" s="16">
        <f>4/100</f>
        <v>0.04</v>
      </c>
      <c r="G92" s="16">
        <v>3397.65</v>
      </c>
      <c r="H92" s="121">
        <f t="shared" si="6"/>
        <v>0.135906</v>
      </c>
      <c r="I92" s="16">
        <f>G92*0.01</f>
        <v>33.976500000000001</v>
      </c>
    </row>
    <row r="93" spans="1:9" ht="15.75" customHeight="1">
      <c r="A93" s="36">
        <v>17</v>
      </c>
      <c r="B93" s="120" t="s">
        <v>94</v>
      </c>
      <c r="C93" s="97" t="s">
        <v>111</v>
      </c>
      <c r="D93" s="67"/>
      <c r="E93" s="16"/>
      <c r="F93" s="16">
        <v>2</v>
      </c>
      <c r="G93" s="16">
        <v>179.96</v>
      </c>
      <c r="H93" s="121">
        <f>G93*F93/1000</f>
        <v>0.35992000000000002</v>
      </c>
      <c r="I93" s="16">
        <f>G93*2</f>
        <v>359.92</v>
      </c>
    </row>
    <row r="94" spans="1:9" ht="15.75" customHeight="1">
      <c r="A94" s="36">
        <v>18</v>
      </c>
      <c r="B94" s="96" t="s">
        <v>192</v>
      </c>
      <c r="C94" s="97" t="s">
        <v>56</v>
      </c>
      <c r="D94" s="67"/>
      <c r="E94" s="16"/>
      <c r="F94" s="16">
        <f>1.5/100</f>
        <v>1.4999999999999999E-2</v>
      </c>
      <c r="G94" s="16">
        <v>68612.210000000006</v>
      </c>
      <c r="H94" s="121">
        <f>G94*F94/1000</f>
        <v>1.0291831500000002</v>
      </c>
      <c r="I94" s="16">
        <f>F94*G94</f>
        <v>1029.1831500000001</v>
      </c>
    </row>
    <row r="95" spans="1:9" ht="31.5" customHeight="1">
      <c r="A95" s="36">
        <v>19</v>
      </c>
      <c r="B95" s="96" t="s">
        <v>193</v>
      </c>
      <c r="C95" s="144" t="s">
        <v>194</v>
      </c>
      <c r="D95" s="67"/>
      <c r="E95" s="16"/>
      <c r="F95" s="16">
        <f>0.5/10</f>
        <v>0.05</v>
      </c>
      <c r="G95" s="16">
        <v>1155.67</v>
      </c>
      <c r="H95" s="121">
        <f>G95*F95/1000</f>
        <v>5.7783500000000002E-2</v>
      </c>
      <c r="I95" s="16">
        <f>G95*0.05</f>
        <v>57.783500000000004</v>
      </c>
    </row>
    <row r="96" spans="1:9" ht="31.5" customHeight="1">
      <c r="A96" s="36">
        <v>20</v>
      </c>
      <c r="B96" s="96" t="s">
        <v>195</v>
      </c>
      <c r="C96" s="97" t="s">
        <v>194</v>
      </c>
      <c r="D96" s="67"/>
      <c r="E96" s="16"/>
      <c r="F96" s="16">
        <f>1/10</f>
        <v>0.1</v>
      </c>
      <c r="G96" s="16">
        <v>975.56</v>
      </c>
      <c r="H96" s="121">
        <f t="shared" ref="H96" si="7">G96*F96/1000</f>
        <v>9.7556000000000004E-2</v>
      </c>
      <c r="I96" s="16">
        <f t="shared" ref="I96" si="8">F96*G96</f>
        <v>97.555999999999997</v>
      </c>
    </row>
    <row r="97" spans="1:9">
      <c r="A97" s="36"/>
      <c r="B97" s="61" t="s">
        <v>54</v>
      </c>
      <c r="C97" s="57"/>
      <c r="D97" s="70"/>
      <c r="E97" s="57">
        <v>1</v>
      </c>
      <c r="F97" s="57"/>
      <c r="G97" s="57"/>
      <c r="H97" s="57"/>
      <c r="I97" s="39">
        <f>SUM(I88:I96)</f>
        <v>2720.1704500000001</v>
      </c>
    </row>
    <row r="98" spans="1:9" ht="15.75" customHeight="1">
      <c r="A98" s="36"/>
      <c r="B98" s="67" t="s">
        <v>84</v>
      </c>
      <c r="C98" s="19"/>
      <c r="D98" s="19"/>
      <c r="E98" s="58"/>
      <c r="F98" s="58"/>
      <c r="G98" s="59"/>
      <c r="H98" s="59"/>
      <c r="I98" s="22">
        <v>0</v>
      </c>
    </row>
    <row r="99" spans="1:9" ht="15.75" customHeight="1">
      <c r="A99" s="71"/>
      <c r="B99" s="62" t="s">
        <v>55</v>
      </c>
      <c r="C99" s="45"/>
      <c r="D99" s="45"/>
      <c r="E99" s="45"/>
      <c r="F99" s="45"/>
      <c r="G99" s="45"/>
      <c r="H99" s="45"/>
      <c r="I99" s="60">
        <f>I86+I97</f>
        <v>36906.045238666666</v>
      </c>
    </row>
    <row r="100" spans="1:9" ht="15.75" customHeight="1">
      <c r="A100" s="171" t="s">
        <v>224</v>
      </c>
      <c r="B100" s="171"/>
      <c r="C100" s="171"/>
      <c r="D100" s="171"/>
      <c r="E100" s="171"/>
      <c r="F100" s="171"/>
      <c r="G100" s="171"/>
      <c r="H100" s="171"/>
      <c r="I100" s="171"/>
    </row>
    <row r="101" spans="1:9" ht="15.75" customHeight="1">
      <c r="A101" s="106"/>
      <c r="B101" s="166" t="s">
        <v>225</v>
      </c>
      <c r="C101" s="166"/>
      <c r="D101" s="166"/>
      <c r="E101" s="166"/>
      <c r="F101" s="166"/>
      <c r="G101" s="166"/>
      <c r="H101" s="117"/>
      <c r="I101" s="3"/>
    </row>
    <row r="102" spans="1:9" ht="15.75" customHeight="1">
      <c r="A102" s="108"/>
      <c r="B102" s="162" t="s">
        <v>6</v>
      </c>
      <c r="C102" s="162"/>
      <c r="D102" s="162"/>
      <c r="E102" s="162"/>
      <c r="F102" s="162"/>
      <c r="G102" s="162"/>
      <c r="H102" s="31"/>
      <c r="I102" s="5"/>
    </row>
    <row r="103" spans="1:9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167" t="s">
        <v>7</v>
      </c>
      <c r="B104" s="167"/>
      <c r="C104" s="167"/>
      <c r="D104" s="167"/>
      <c r="E104" s="167"/>
      <c r="F104" s="167"/>
      <c r="G104" s="167"/>
      <c r="H104" s="167"/>
      <c r="I104" s="167"/>
    </row>
    <row r="105" spans="1:9" ht="15.75">
      <c r="A105" s="167" t="s">
        <v>8</v>
      </c>
      <c r="B105" s="167"/>
      <c r="C105" s="167"/>
      <c r="D105" s="167"/>
      <c r="E105" s="167"/>
      <c r="F105" s="167"/>
      <c r="G105" s="167"/>
      <c r="H105" s="167"/>
      <c r="I105" s="167"/>
    </row>
    <row r="106" spans="1:9" ht="15.75">
      <c r="A106" s="168" t="s">
        <v>65</v>
      </c>
      <c r="B106" s="168"/>
      <c r="C106" s="168"/>
      <c r="D106" s="168"/>
      <c r="E106" s="168"/>
      <c r="F106" s="168"/>
      <c r="G106" s="168"/>
      <c r="H106" s="168"/>
      <c r="I106" s="168"/>
    </row>
    <row r="107" spans="1:9" ht="15.75">
      <c r="A107" s="11"/>
    </row>
    <row r="108" spans="1:9" ht="15.75">
      <c r="A108" s="169" t="s">
        <v>9</v>
      </c>
      <c r="B108" s="169"/>
      <c r="C108" s="169"/>
      <c r="D108" s="169"/>
      <c r="E108" s="169"/>
      <c r="F108" s="169"/>
      <c r="G108" s="169"/>
      <c r="H108" s="169"/>
      <c r="I108" s="169"/>
    </row>
    <row r="109" spans="1:9" ht="15.75">
      <c r="A109" s="4"/>
    </row>
    <row r="110" spans="1:9" ht="15.75" customHeight="1">
      <c r="B110" s="111" t="s">
        <v>10</v>
      </c>
      <c r="C110" s="161" t="s">
        <v>164</v>
      </c>
      <c r="D110" s="161"/>
      <c r="E110" s="161"/>
      <c r="F110" s="115"/>
      <c r="I110" s="112"/>
    </row>
    <row r="111" spans="1:9" ht="15.75" customHeight="1">
      <c r="A111" s="108"/>
      <c r="C111" s="162" t="s">
        <v>11</v>
      </c>
      <c r="D111" s="162"/>
      <c r="E111" s="162"/>
      <c r="F111" s="31"/>
      <c r="I111" s="110" t="s">
        <v>12</v>
      </c>
    </row>
    <row r="112" spans="1:9" ht="15.75" customHeight="1">
      <c r="A112" s="32"/>
      <c r="C112" s="12"/>
      <c r="D112" s="12"/>
      <c r="G112" s="12"/>
      <c r="H112" s="12"/>
    </row>
    <row r="113" spans="1:9" ht="15.75" customHeight="1">
      <c r="B113" s="111" t="s">
        <v>13</v>
      </c>
      <c r="C113" s="163"/>
      <c r="D113" s="163"/>
      <c r="E113" s="163"/>
      <c r="F113" s="116"/>
      <c r="I113" s="112"/>
    </row>
    <row r="114" spans="1:9">
      <c r="A114" s="108"/>
      <c r="C114" s="164" t="s">
        <v>11</v>
      </c>
      <c r="D114" s="164"/>
      <c r="E114" s="164"/>
      <c r="F114" s="108"/>
      <c r="I114" s="110" t="s">
        <v>12</v>
      </c>
    </row>
    <row r="115" spans="1:9" ht="15.75">
      <c r="A115" s="4" t="s">
        <v>14</v>
      </c>
    </row>
    <row r="116" spans="1:9">
      <c r="A116" s="165" t="s">
        <v>15</v>
      </c>
      <c r="B116" s="165"/>
      <c r="C116" s="165"/>
      <c r="D116" s="165"/>
      <c r="E116" s="165"/>
      <c r="F116" s="165"/>
      <c r="G116" s="165"/>
      <c r="H116" s="165"/>
      <c r="I116" s="165"/>
    </row>
    <row r="117" spans="1:9" ht="45" customHeight="1">
      <c r="A117" s="157" t="s">
        <v>16</v>
      </c>
      <c r="B117" s="157"/>
      <c r="C117" s="157"/>
      <c r="D117" s="157"/>
      <c r="E117" s="157"/>
      <c r="F117" s="157"/>
      <c r="G117" s="157"/>
      <c r="H117" s="157"/>
      <c r="I117" s="157"/>
    </row>
    <row r="118" spans="1:9" ht="30" customHeight="1">
      <c r="A118" s="157" t="s">
        <v>17</v>
      </c>
      <c r="B118" s="157"/>
      <c r="C118" s="157"/>
      <c r="D118" s="157"/>
      <c r="E118" s="157"/>
      <c r="F118" s="157"/>
      <c r="G118" s="157"/>
      <c r="H118" s="157"/>
      <c r="I118" s="157"/>
    </row>
    <row r="119" spans="1:9" ht="30" customHeight="1">
      <c r="A119" s="157" t="s">
        <v>21</v>
      </c>
      <c r="B119" s="157"/>
      <c r="C119" s="157"/>
      <c r="D119" s="157"/>
      <c r="E119" s="157"/>
      <c r="F119" s="157"/>
      <c r="G119" s="157"/>
      <c r="H119" s="157"/>
      <c r="I119" s="157"/>
    </row>
    <row r="120" spans="1:9" ht="15" customHeight="1">
      <c r="A120" s="157" t="s">
        <v>20</v>
      </c>
      <c r="B120" s="157"/>
      <c r="C120" s="157"/>
      <c r="D120" s="157"/>
      <c r="E120" s="157"/>
      <c r="F120" s="157"/>
      <c r="G120" s="157"/>
      <c r="H120" s="157"/>
      <c r="I120" s="157"/>
    </row>
  </sheetData>
  <mergeCells count="27">
    <mergeCell ref="A118:I118"/>
    <mergeCell ref="A119:I119"/>
    <mergeCell ref="A120:I120"/>
    <mergeCell ref="C110:E110"/>
    <mergeCell ref="C111:E111"/>
    <mergeCell ref="C113:E113"/>
    <mergeCell ref="C114:E114"/>
    <mergeCell ref="A116:I116"/>
    <mergeCell ref="A117:I117"/>
    <mergeCell ref="A108:I108"/>
    <mergeCell ref="A15:I15"/>
    <mergeCell ref="A28:I28"/>
    <mergeCell ref="A44:I44"/>
    <mergeCell ref="A56:I56"/>
    <mergeCell ref="A83:I83"/>
    <mergeCell ref="A100:I100"/>
    <mergeCell ref="B101:G101"/>
    <mergeCell ref="B102:G102"/>
    <mergeCell ref="A104:I104"/>
    <mergeCell ref="A105:I105"/>
    <mergeCell ref="A106:I106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226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227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7">
        <v>42582</v>
      </c>
    </row>
    <row r="7" spans="1:9" ht="15.75">
      <c r="B7" s="111"/>
      <c r="C7" s="111"/>
      <c r="D7" s="111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6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7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customHeight="1">
      <c r="A30" s="36">
        <v>8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customHeight="1">
      <c r="A31" s="36">
        <v>9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customHeight="1">
      <c r="A33" s="36">
        <v>10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hidden="1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hidden="1" customHeight="1">
      <c r="A37" s="36">
        <v>8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hidden="1" customHeight="1">
      <c r="A38" s="36">
        <v>9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hidden="1" customHeight="1">
      <c r="A39" s="36">
        <v>10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hidden="1" customHeight="1">
      <c r="A41" s="36">
        <v>11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hidden="1" customHeight="1">
      <c r="A42" s="36">
        <v>12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hidden="1" customHeight="1">
      <c r="A43" s="36">
        <v>13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hidden="1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hidden="1" customHeight="1">
      <c r="A45" s="36"/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v>0</v>
      </c>
    </row>
    <row r="46" spans="1:9" ht="15.75" hidden="1" customHeight="1">
      <c r="A46" s="36"/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v>0</v>
      </c>
    </row>
    <row r="47" spans="1:9" ht="15.75" hidden="1" customHeight="1">
      <c r="A47" s="36"/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v>0</v>
      </c>
    </row>
    <row r="48" spans="1:9" ht="15.75" hidden="1" customHeight="1">
      <c r="A48" s="36"/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v>0</v>
      </c>
    </row>
    <row r="49" spans="1:9" ht="15.75" hidden="1" customHeight="1">
      <c r="A49" s="36"/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v>0</v>
      </c>
    </row>
    <row r="50" spans="1:9" ht="15.75" hidden="1" customHeight="1">
      <c r="A50" s="36">
        <v>14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hidden="1" customHeight="1">
      <c r="A51" s="36"/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v>0</v>
      </c>
    </row>
    <row r="52" spans="1:9" ht="31.5" hidden="1" customHeight="1">
      <c r="A52" s="36"/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v>0</v>
      </c>
    </row>
    <row r="53" spans="1:9" ht="15.75" hidden="1" customHeight="1">
      <c r="A53" s="36"/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v>0</v>
      </c>
    </row>
    <row r="54" spans="1:9" ht="15.75" hidden="1" customHeight="1">
      <c r="A54" s="36">
        <v>15</v>
      </c>
      <c r="B54" s="122" t="s">
        <v>119</v>
      </c>
      <c r="C54" s="123" t="s">
        <v>111</v>
      </c>
      <c r="D54" s="122" t="s">
        <v>42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hidden="1" customHeight="1">
      <c r="A55" s="36">
        <v>16</v>
      </c>
      <c r="B55" s="122" t="s">
        <v>43</v>
      </c>
      <c r="C55" s="123" t="s">
        <v>111</v>
      </c>
      <c r="D55" s="122" t="s">
        <v>77</v>
      </c>
      <c r="E55" s="124">
        <v>124</v>
      </c>
      <c r="F55" s="125">
        <f>SUM(E55)*3</f>
        <v>372</v>
      </c>
      <c r="G55" s="16">
        <v>70.209999999999994</v>
      </c>
      <c r="H55" s="126">
        <f t="shared" si="4"/>
        <v>26.118119999999998</v>
      </c>
      <c r="I55" s="16">
        <f>E55*G55</f>
        <v>8706.0399999999991</v>
      </c>
    </row>
    <row r="56" spans="1:9" ht="15.75" hidden="1" customHeight="1">
      <c r="A56" s="158" t="s">
        <v>168</v>
      </c>
      <c r="B56" s="159"/>
      <c r="C56" s="159"/>
      <c r="D56" s="159"/>
      <c r="E56" s="159"/>
      <c r="F56" s="159"/>
      <c r="G56" s="159"/>
      <c r="H56" s="159"/>
      <c r="I56" s="160"/>
    </row>
    <row r="57" spans="1:9" ht="15.75" hidden="1" customHeight="1">
      <c r="A57" s="36"/>
      <c r="B57" s="145" t="s">
        <v>45</v>
      </c>
      <c r="C57" s="123"/>
      <c r="D57" s="122"/>
      <c r="E57" s="124"/>
      <c r="F57" s="125"/>
      <c r="G57" s="125"/>
      <c r="H57" s="126"/>
      <c r="I57" s="16"/>
    </row>
    <row r="58" spans="1:9" ht="31.5" hidden="1" customHeight="1">
      <c r="A58" s="36">
        <v>17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hidden="1" customHeight="1">
      <c r="A59" s="36">
        <v>18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hidden="1" customHeight="1">
      <c r="A60" s="36">
        <v>19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hidden="1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5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5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5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5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5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5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5"/>
        <v>0.46179599999999998</v>
      </c>
      <c r="I70" s="16">
        <v>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5"/>
        <v>0.2666</v>
      </c>
      <c r="I71" s="16">
        <v>0</v>
      </c>
    </row>
    <row r="72" spans="1:9" ht="15.75" hidden="1" customHeight="1">
      <c r="A72" s="36"/>
      <c r="B72" s="107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5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5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5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5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5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5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5"/>
        <v>0.294985</v>
      </c>
      <c r="I80" s="16">
        <v>0</v>
      </c>
    </row>
    <row r="81" spans="1:9" ht="15.75" hidden="1" customHeight="1">
      <c r="A81" s="36"/>
      <c r="B81" s="107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223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11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12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I16+I17+I18+I20+I21+I26+I27+I30+I31+I33+I84+I85</f>
        <v>34192.112598666667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customHeight="1">
      <c r="A88" s="36"/>
      <c r="B88" s="96" t="s">
        <v>185</v>
      </c>
      <c r="C88" s="97" t="s">
        <v>186</v>
      </c>
      <c r="D88" s="67"/>
      <c r="E88" s="16"/>
      <c r="F88" s="16">
        <v>0.03</v>
      </c>
      <c r="G88" s="16">
        <v>7033.13</v>
      </c>
      <c r="H88" s="121">
        <f t="shared" ref="H88" si="6">G88*F88/1000</f>
        <v>0.21099389999999998</v>
      </c>
      <c r="I88" s="16">
        <f>G88*0.01</f>
        <v>70.331299999999999</v>
      </c>
    </row>
    <row r="89" spans="1:9">
      <c r="A89" s="36"/>
      <c r="B89" s="61" t="s">
        <v>54</v>
      </c>
      <c r="C89" s="57"/>
      <c r="D89" s="70"/>
      <c r="E89" s="57">
        <v>1</v>
      </c>
      <c r="F89" s="57"/>
      <c r="G89" s="57"/>
      <c r="H89" s="57"/>
      <c r="I89" s="39">
        <f>SUM(I88:I88)</f>
        <v>70.331299999999999</v>
      </c>
    </row>
    <row r="90" spans="1:9" ht="15.75" customHeight="1">
      <c r="A90" s="36"/>
      <c r="B90" s="67" t="s">
        <v>84</v>
      </c>
      <c r="C90" s="19"/>
      <c r="D90" s="19"/>
      <c r="E90" s="58"/>
      <c r="F90" s="58"/>
      <c r="G90" s="59"/>
      <c r="H90" s="59"/>
      <c r="I90" s="22">
        <v>0</v>
      </c>
    </row>
    <row r="91" spans="1:9" ht="15.75" customHeight="1">
      <c r="A91" s="71"/>
      <c r="B91" s="62" t="s">
        <v>55</v>
      </c>
      <c r="C91" s="45"/>
      <c r="D91" s="45"/>
      <c r="E91" s="45"/>
      <c r="F91" s="45"/>
      <c r="G91" s="45"/>
      <c r="H91" s="45"/>
      <c r="I91" s="60">
        <f>I86+I89</f>
        <v>34262.443898666665</v>
      </c>
    </row>
    <row r="92" spans="1:9" ht="15.75" customHeight="1">
      <c r="A92" s="171" t="s">
        <v>228</v>
      </c>
      <c r="B92" s="171"/>
      <c r="C92" s="171"/>
      <c r="D92" s="171"/>
      <c r="E92" s="171"/>
      <c r="F92" s="171"/>
      <c r="G92" s="171"/>
      <c r="H92" s="171"/>
      <c r="I92" s="171"/>
    </row>
    <row r="93" spans="1:9" ht="15.75" customHeight="1">
      <c r="A93" s="106"/>
      <c r="B93" s="166" t="s">
        <v>229</v>
      </c>
      <c r="C93" s="166"/>
      <c r="D93" s="166"/>
      <c r="E93" s="166"/>
      <c r="F93" s="166"/>
      <c r="G93" s="166"/>
      <c r="H93" s="117"/>
      <c r="I93" s="3"/>
    </row>
    <row r="94" spans="1:9" ht="15.75" customHeight="1">
      <c r="A94" s="108"/>
      <c r="B94" s="162" t="s">
        <v>6</v>
      </c>
      <c r="C94" s="162"/>
      <c r="D94" s="162"/>
      <c r="E94" s="162"/>
      <c r="F94" s="162"/>
      <c r="G94" s="162"/>
      <c r="H94" s="31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 customHeight="1">
      <c r="A96" s="167" t="s">
        <v>7</v>
      </c>
      <c r="B96" s="167"/>
      <c r="C96" s="167"/>
      <c r="D96" s="167"/>
      <c r="E96" s="167"/>
      <c r="F96" s="167"/>
      <c r="G96" s="167"/>
      <c r="H96" s="167"/>
      <c r="I96" s="167"/>
    </row>
    <row r="97" spans="1:9" ht="15.75">
      <c r="A97" s="167" t="s">
        <v>8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68" t="s">
        <v>65</v>
      </c>
      <c r="B98" s="168"/>
      <c r="C98" s="168"/>
      <c r="D98" s="168"/>
      <c r="E98" s="168"/>
      <c r="F98" s="168"/>
      <c r="G98" s="168"/>
      <c r="H98" s="168"/>
      <c r="I98" s="168"/>
    </row>
    <row r="99" spans="1:9" ht="15.75">
      <c r="A99" s="11"/>
    </row>
    <row r="100" spans="1:9" ht="15.75">
      <c r="A100" s="169" t="s">
        <v>9</v>
      </c>
      <c r="B100" s="169"/>
      <c r="C100" s="169"/>
      <c r="D100" s="169"/>
      <c r="E100" s="169"/>
      <c r="F100" s="169"/>
      <c r="G100" s="169"/>
      <c r="H100" s="169"/>
      <c r="I100" s="169"/>
    </row>
    <row r="101" spans="1:9" ht="15.75">
      <c r="A101" s="4"/>
    </row>
    <row r="102" spans="1:9" ht="15.75" customHeight="1">
      <c r="B102" s="111" t="s">
        <v>10</v>
      </c>
      <c r="C102" s="161" t="s">
        <v>164</v>
      </c>
      <c r="D102" s="161"/>
      <c r="E102" s="161"/>
      <c r="F102" s="115"/>
      <c r="I102" s="112"/>
    </row>
    <row r="103" spans="1:9" ht="15.75" customHeight="1">
      <c r="A103" s="108"/>
      <c r="C103" s="162" t="s">
        <v>11</v>
      </c>
      <c r="D103" s="162"/>
      <c r="E103" s="162"/>
      <c r="F103" s="31"/>
      <c r="I103" s="110" t="s">
        <v>12</v>
      </c>
    </row>
    <row r="104" spans="1:9" ht="15.75" customHeight="1">
      <c r="A104" s="32"/>
      <c r="C104" s="12"/>
      <c r="D104" s="12"/>
      <c r="G104" s="12"/>
      <c r="H104" s="12"/>
    </row>
    <row r="105" spans="1:9" ht="15.75" customHeight="1">
      <c r="B105" s="111" t="s">
        <v>13</v>
      </c>
      <c r="C105" s="163"/>
      <c r="D105" s="163"/>
      <c r="E105" s="163"/>
      <c r="F105" s="116"/>
      <c r="I105" s="112"/>
    </row>
    <row r="106" spans="1:9">
      <c r="A106" s="108"/>
      <c r="C106" s="164" t="s">
        <v>11</v>
      </c>
      <c r="D106" s="164"/>
      <c r="E106" s="164"/>
      <c r="F106" s="108"/>
      <c r="I106" s="110" t="s">
        <v>12</v>
      </c>
    </row>
    <row r="107" spans="1:9" ht="15.75">
      <c r="A107" s="4" t="s">
        <v>14</v>
      </c>
    </row>
    <row r="108" spans="1:9">
      <c r="A108" s="165" t="s">
        <v>15</v>
      </c>
      <c r="B108" s="165"/>
      <c r="C108" s="165"/>
      <c r="D108" s="165"/>
      <c r="E108" s="165"/>
      <c r="F108" s="165"/>
      <c r="G108" s="165"/>
      <c r="H108" s="165"/>
      <c r="I108" s="165"/>
    </row>
    <row r="109" spans="1:9" ht="45" customHeight="1">
      <c r="A109" s="157" t="s">
        <v>16</v>
      </c>
      <c r="B109" s="157"/>
      <c r="C109" s="157"/>
      <c r="D109" s="157"/>
      <c r="E109" s="157"/>
      <c r="F109" s="157"/>
      <c r="G109" s="157"/>
      <c r="H109" s="157"/>
      <c r="I109" s="157"/>
    </row>
    <row r="110" spans="1:9" ht="30" customHeight="1">
      <c r="A110" s="157" t="s">
        <v>17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30" customHeight="1">
      <c r="A111" s="157" t="s">
        <v>21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15" customHeight="1">
      <c r="A112" s="157" t="s">
        <v>20</v>
      </c>
      <c r="B112" s="157"/>
      <c r="C112" s="157"/>
      <c r="D112" s="157"/>
      <c r="E112" s="157"/>
      <c r="F112" s="157"/>
      <c r="G112" s="157"/>
      <c r="H112" s="157"/>
      <c r="I112" s="157"/>
    </row>
  </sheetData>
  <mergeCells count="27">
    <mergeCell ref="A110:I110"/>
    <mergeCell ref="A111:I111"/>
    <mergeCell ref="A112:I112"/>
    <mergeCell ref="C102:E102"/>
    <mergeCell ref="C103:E103"/>
    <mergeCell ref="C105:E105"/>
    <mergeCell ref="C106:E106"/>
    <mergeCell ref="A108:I108"/>
    <mergeCell ref="A109:I109"/>
    <mergeCell ref="A100:I100"/>
    <mergeCell ref="A15:I15"/>
    <mergeCell ref="A28:I28"/>
    <mergeCell ref="A44:I44"/>
    <mergeCell ref="A56:I56"/>
    <mergeCell ref="A83:I83"/>
    <mergeCell ref="A92:I92"/>
    <mergeCell ref="B93:G93"/>
    <mergeCell ref="B94:G94"/>
    <mergeCell ref="A96:I96"/>
    <mergeCell ref="A97:I97"/>
    <mergeCell ref="A98:I98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230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231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7">
        <v>42613</v>
      </c>
    </row>
    <row r="7" spans="1:9" ht="15.75">
      <c r="B7" s="111"/>
      <c r="C7" s="111"/>
      <c r="D7" s="111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hidden="1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5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6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customHeight="1">
      <c r="A30" s="36">
        <v>7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customHeight="1">
      <c r="A31" s="36">
        <v>8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customHeight="1">
      <c r="A33" s="36">
        <v>9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hidden="1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hidden="1" customHeight="1">
      <c r="A37" s="36">
        <v>8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hidden="1" customHeight="1">
      <c r="A38" s="36">
        <v>9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hidden="1" customHeight="1">
      <c r="A39" s="36">
        <v>10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hidden="1" customHeight="1">
      <c r="A41" s="36">
        <v>11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hidden="1" customHeight="1">
      <c r="A42" s="36">
        <v>12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hidden="1" customHeight="1">
      <c r="A43" s="36">
        <v>13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hidden="1" customHeight="1">
      <c r="A45" s="36"/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v>0</v>
      </c>
    </row>
    <row r="46" spans="1:9" ht="15.75" hidden="1" customHeight="1">
      <c r="A46" s="36"/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v>0</v>
      </c>
    </row>
    <row r="47" spans="1:9" ht="15.75" hidden="1" customHeight="1">
      <c r="A47" s="36"/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v>0</v>
      </c>
    </row>
    <row r="48" spans="1:9" ht="15.75" hidden="1" customHeight="1">
      <c r="A48" s="36"/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v>0</v>
      </c>
    </row>
    <row r="49" spans="1:9" ht="15.75" hidden="1" customHeight="1">
      <c r="A49" s="36"/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v>0</v>
      </c>
    </row>
    <row r="50" spans="1:9" ht="15.75" hidden="1" customHeight="1">
      <c r="A50" s="36">
        <v>14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hidden="1" customHeight="1">
      <c r="A51" s="36"/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v>0</v>
      </c>
    </row>
    <row r="52" spans="1:9" ht="31.5" hidden="1" customHeight="1">
      <c r="A52" s="36"/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v>0</v>
      </c>
    </row>
    <row r="53" spans="1:9" ht="15.75" hidden="1" customHeight="1">
      <c r="A53" s="36"/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v>0</v>
      </c>
    </row>
    <row r="54" spans="1:9" ht="15.75" customHeight="1">
      <c r="A54" s="36">
        <v>10</v>
      </c>
      <c r="B54" s="122" t="s">
        <v>119</v>
      </c>
      <c r="C54" s="123" t="s">
        <v>111</v>
      </c>
      <c r="D54" s="122" t="s">
        <v>77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customHeight="1">
      <c r="A55" s="36">
        <v>11</v>
      </c>
      <c r="B55" s="122" t="s">
        <v>43</v>
      </c>
      <c r="C55" s="123" t="s">
        <v>111</v>
      </c>
      <c r="D55" s="122" t="s">
        <v>77</v>
      </c>
      <c r="E55" s="124">
        <v>124</v>
      </c>
      <c r="F55" s="125">
        <f>SUM(E55)*3</f>
        <v>372</v>
      </c>
      <c r="G55" s="16">
        <v>70.209999999999994</v>
      </c>
      <c r="H55" s="126">
        <f t="shared" si="4"/>
        <v>26.118119999999998</v>
      </c>
      <c r="I55" s="16">
        <f>E55*G55</f>
        <v>8706.0399999999991</v>
      </c>
    </row>
    <row r="56" spans="1:9" ht="15.75" hidden="1" customHeight="1">
      <c r="A56" s="158" t="s">
        <v>168</v>
      </c>
      <c r="B56" s="159"/>
      <c r="C56" s="159"/>
      <c r="D56" s="159"/>
      <c r="E56" s="159"/>
      <c r="F56" s="159"/>
      <c r="G56" s="159"/>
      <c r="H56" s="159"/>
      <c r="I56" s="160"/>
    </row>
    <row r="57" spans="1:9" ht="15.75" hidden="1" customHeight="1">
      <c r="A57" s="36"/>
      <c r="B57" s="145" t="s">
        <v>45</v>
      </c>
      <c r="C57" s="123"/>
      <c r="D57" s="122"/>
      <c r="E57" s="124"/>
      <c r="F57" s="125"/>
      <c r="G57" s="125"/>
      <c r="H57" s="126"/>
      <c r="I57" s="16"/>
    </row>
    <row r="58" spans="1:9" ht="31.5" hidden="1" customHeight="1">
      <c r="A58" s="36">
        <v>17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hidden="1" customHeight="1">
      <c r="A59" s="36">
        <v>18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hidden="1" customHeight="1">
      <c r="A60" s="36">
        <v>19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hidden="1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5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5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5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5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5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5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5"/>
        <v>0.46179599999999998</v>
      </c>
      <c r="I70" s="16">
        <v>0</v>
      </c>
    </row>
    <row r="71" spans="1:9" ht="15.75" hidden="1" customHeight="1">
      <c r="A71" s="36"/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5"/>
        <v>0.2666</v>
      </c>
      <c r="I71" s="16">
        <v>0</v>
      </c>
    </row>
    <row r="72" spans="1:9" ht="15.75" hidden="1" customHeight="1">
      <c r="A72" s="36"/>
      <c r="B72" s="107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5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5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5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5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5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5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5"/>
        <v>0.294985</v>
      </c>
      <c r="I80" s="16">
        <v>0</v>
      </c>
    </row>
    <row r="81" spans="1:9" ht="15.75" hidden="1" customHeight="1">
      <c r="A81" s="36"/>
      <c r="B81" s="107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171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12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13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I16+I17+I18+I20+I26+I27+I30+I31+I33+I54+I55+I84+I85</f>
        <v>52245.234788666676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31.5" customHeight="1">
      <c r="A88" s="36">
        <v>14</v>
      </c>
      <c r="B88" s="96" t="s">
        <v>154</v>
      </c>
      <c r="C88" s="97" t="s">
        <v>39</v>
      </c>
      <c r="D88" s="67"/>
      <c r="E88" s="16"/>
      <c r="F88" s="16">
        <f>4/100</f>
        <v>0.04</v>
      </c>
      <c r="G88" s="16">
        <v>3397.65</v>
      </c>
      <c r="H88" s="121">
        <f t="shared" ref="H88" si="6">G88*F88/1000</f>
        <v>0.135906</v>
      </c>
      <c r="I88" s="16">
        <f>G88*0.01</f>
        <v>33.976500000000001</v>
      </c>
    </row>
    <row r="89" spans="1:9" ht="15.75" customHeight="1">
      <c r="A89" s="36">
        <v>15</v>
      </c>
      <c r="B89" s="94" t="s">
        <v>153</v>
      </c>
      <c r="C89" s="95" t="s">
        <v>121</v>
      </c>
      <c r="D89" s="67"/>
      <c r="E89" s="16"/>
      <c r="F89" s="16">
        <f>58/3</f>
        <v>19.333333333333332</v>
      </c>
      <c r="G89" s="16">
        <v>1063.47</v>
      </c>
      <c r="H89" s="121">
        <f t="shared" ref="H89" si="7">G89*F89/1000</f>
        <v>20.560419999999997</v>
      </c>
      <c r="I89" s="16">
        <f>G89</f>
        <v>1063.47</v>
      </c>
    </row>
    <row r="90" spans="1:9">
      <c r="A90" s="36"/>
      <c r="B90" s="61" t="s">
        <v>54</v>
      </c>
      <c r="C90" s="57"/>
      <c r="D90" s="70"/>
      <c r="E90" s="57">
        <v>1</v>
      </c>
      <c r="F90" s="57"/>
      <c r="G90" s="57"/>
      <c r="H90" s="57"/>
      <c r="I90" s="39">
        <f>SUM(I88:I89)</f>
        <v>1097.4465</v>
      </c>
    </row>
    <row r="91" spans="1:9" ht="15.75" customHeight="1">
      <c r="A91" s="36"/>
      <c r="B91" s="67" t="s">
        <v>84</v>
      </c>
      <c r="C91" s="19"/>
      <c r="D91" s="19"/>
      <c r="E91" s="58"/>
      <c r="F91" s="58"/>
      <c r="G91" s="59"/>
      <c r="H91" s="59"/>
      <c r="I91" s="22">
        <v>0</v>
      </c>
    </row>
    <row r="92" spans="1:9" ht="15.75" customHeight="1">
      <c r="A92" s="71"/>
      <c r="B92" s="62" t="s">
        <v>55</v>
      </c>
      <c r="C92" s="45"/>
      <c r="D92" s="45"/>
      <c r="E92" s="45"/>
      <c r="F92" s="45"/>
      <c r="G92" s="45"/>
      <c r="H92" s="45"/>
      <c r="I92" s="60">
        <f>I86+I90</f>
        <v>53342.681288666674</v>
      </c>
    </row>
    <row r="93" spans="1:9" ht="15.75" customHeight="1">
      <c r="A93" s="171" t="s">
        <v>232</v>
      </c>
      <c r="B93" s="171"/>
      <c r="C93" s="171"/>
      <c r="D93" s="171"/>
      <c r="E93" s="171"/>
      <c r="F93" s="171"/>
      <c r="G93" s="171"/>
      <c r="H93" s="171"/>
      <c r="I93" s="171"/>
    </row>
    <row r="94" spans="1:9" ht="15.75" customHeight="1">
      <c r="A94" s="106"/>
      <c r="B94" s="166" t="s">
        <v>241</v>
      </c>
      <c r="C94" s="166"/>
      <c r="D94" s="166"/>
      <c r="E94" s="166"/>
      <c r="F94" s="166"/>
      <c r="G94" s="166"/>
      <c r="H94" s="117"/>
      <c r="I94" s="3"/>
    </row>
    <row r="95" spans="1:9" ht="15.75" customHeight="1">
      <c r="A95" s="108"/>
      <c r="B95" s="162" t="s">
        <v>6</v>
      </c>
      <c r="C95" s="162"/>
      <c r="D95" s="162"/>
      <c r="E95" s="162"/>
      <c r="F95" s="162"/>
      <c r="G95" s="162"/>
      <c r="H95" s="31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167" t="s">
        <v>7</v>
      </c>
      <c r="B97" s="167"/>
      <c r="C97" s="167"/>
      <c r="D97" s="167"/>
      <c r="E97" s="167"/>
      <c r="F97" s="167"/>
      <c r="G97" s="167"/>
      <c r="H97" s="167"/>
      <c r="I97" s="167"/>
    </row>
    <row r="98" spans="1:9" ht="15.75">
      <c r="A98" s="167" t="s">
        <v>8</v>
      </c>
      <c r="B98" s="167"/>
      <c r="C98" s="167"/>
      <c r="D98" s="167"/>
      <c r="E98" s="167"/>
      <c r="F98" s="167"/>
      <c r="G98" s="167"/>
      <c r="H98" s="167"/>
      <c r="I98" s="167"/>
    </row>
    <row r="99" spans="1:9" ht="15.75">
      <c r="A99" s="168" t="s">
        <v>65</v>
      </c>
      <c r="B99" s="168"/>
      <c r="C99" s="168"/>
      <c r="D99" s="168"/>
      <c r="E99" s="168"/>
      <c r="F99" s="168"/>
      <c r="G99" s="168"/>
      <c r="H99" s="168"/>
      <c r="I99" s="168"/>
    </row>
    <row r="100" spans="1:9" ht="15.75">
      <c r="A100" s="11"/>
    </row>
    <row r="101" spans="1:9" ht="15.75">
      <c r="A101" s="169" t="s">
        <v>9</v>
      </c>
      <c r="B101" s="169"/>
      <c r="C101" s="169"/>
      <c r="D101" s="169"/>
      <c r="E101" s="169"/>
      <c r="F101" s="169"/>
      <c r="G101" s="169"/>
      <c r="H101" s="169"/>
      <c r="I101" s="169"/>
    </row>
    <row r="102" spans="1:9" ht="15.75">
      <c r="A102" s="4"/>
    </row>
    <row r="103" spans="1:9" ht="15.75" customHeight="1">
      <c r="B103" s="111" t="s">
        <v>10</v>
      </c>
      <c r="C103" s="161" t="s">
        <v>164</v>
      </c>
      <c r="D103" s="161"/>
      <c r="E103" s="161"/>
      <c r="F103" s="115"/>
      <c r="I103" s="112"/>
    </row>
    <row r="104" spans="1:9" ht="15.75" customHeight="1">
      <c r="A104" s="108"/>
      <c r="C104" s="162" t="s">
        <v>11</v>
      </c>
      <c r="D104" s="162"/>
      <c r="E104" s="162"/>
      <c r="F104" s="31"/>
      <c r="I104" s="110" t="s">
        <v>12</v>
      </c>
    </row>
    <row r="105" spans="1:9" ht="15.75" customHeight="1">
      <c r="A105" s="32"/>
      <c r="C105" s="12"/>
      <c r="D105" s="12"/>
      <c r="G105" s="12"/>
      <c r="H105" s="12"/>
    </row>
    <row r="106" spans="1:9" ht="15.75" customHeight="1">
      <c r="B106" s="111" t="s">
        <v>13</v>
      </c>
      <c r="C106" s="163"/>
      <c r="D106" s="163"/>
      <c r="E106" s="163"/>
      <c r="F106" s="116"/>
      <c r="I106" s="112"/>
    </row>
    <row r="107" spans="1:9">
      <c r="A107" s="108"/>
      <c r="C107" s="164" t="s">
        <v>11</v>
      </c>
      <c r="D107" s="164"/>
      <c r="E107" s="164"/>
      <c r="F107" s="108"/>
      <c r="I107" s="110" t="s">
        <v>12</v>
      </c>
    </row>
    <row r="108" spans="1:9" ht="15.75">
      <c r="A108" s="4" t="s">
        <v>14</v>
      </c>
    </row>
    <row r="109" spans="1:9">
      <c r="A109" s="165" t="s">
        <v>15</v>
      </c>
      <c r="B109" s="165"/>
      <c r="C109" s="165"/>
      <c r="D109" s="165"/>
      <c r="E109" s="165"/>
      <c r="F109" s="165"/>
      <c r="G109" s="165"/>
      <c r="H109" s="165"/>
      <c r="I109" s="165"/>
    </row>
    <row r="110" spans="1:9" ht="45" customHeight="1">
      <c r="A110" s="157" t="s">
        <v>16</v>
      </c>
      <c r="B110" s="157"/>
      <c r="C110" s="157"/>
      <c r="D110" s="157"/>
      <c r="E110" s="157"/>
      <c r="F110" s="157"/>
      <c r="G110" s="157"/>
      <c r="H110" s="157"/>
      <c r="I110" s="157"/>
    </row>
    <row r="111" spans="1:9" ht="30" customHeight="1">
      <c r="A111" s="157" t="s">
        <v>17</v>
      </c>
      <c r="B111" s="157"/>
      <c r="C111" s="157"/>
      <c r="D111" s="157"/>
      <c r="E111" s="157"/>
      <c r="F111" s="157"/>
      <c r="G111" s="157"/>
      <c r="H111" s="157"/>
      <c r="I111" s="157"/>
    </row>
    <row r="112" spans="1:9" ht="30" customHeight="1">
      <c r="A112" s="157" t="s">
        <v>21</v>
      </c>
      <c r="B112" s="157"/>
      <c r="C112" s="157"/>
      <c r="D112" s="157"/>
      <c r="E112" s="157"/>
      <c r="F112" s="157"/>
      <c r="G112" s="157"/>
      <c r="H112" s="157"/>
      <c r="I112" s="157"/>
    </row>
    <row r="113" spans="1:9" ht="15" customHeight="1">
      <c r="A113" s="157" t="s">
        <v>20</v>
      </c>
      <c r="B113" s="157"/>
      <c r="C113" s="157"/>
      <c r="D113" s="157"/>
      <c r="E113" s="157"/>
      <c r="F113" s="157"/>
      <c r="G113" s="157"/>
      <c r="H113" s="157"/>
      <c r="I113" s="157"/>
    </row>
  </sheetData>
  <mergeCells count="27">
    <mergeCell ref="A111:I111"/>
    <mergeCell ref="A112:I112"/>
    <mergeCell ref="A113:I113"/>
    <mergeCell ref="C103:E103"/>
    <mergeCell ref="C104:E104"/>
    <mergeCell ref="C106:E106"/>
    <mergeCell ref="C107:E107"/>
    <mergeCell ref="A109:I109"/>
    <mergeCell ref="A110:I110"/>
    <mergeCell ref="A101:I101"/>
    <mergeCell ref="A15:I15"/>
    <mergeCell ref="A28:I28"/>
    <mergeCell ref="A44:I44"/>
    <mergeCell ref="A56:I56"/>
    <mergeCell ref="A83:I83"/>
    <mergeCell ref="A93:I93"/>
    <mergeCell ref="B94:G94"/>
    <mergeCell ref="B95:G95"/>
    <mergeCell ref="A97:I97"/>
    <mergeCell ref="A98:I98"/>
    <mergeCell ref="A99:I99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17"/>
  <sheetViews>
    <sheetView workbookViewId="0">
      <selection activeCell="A3" sqref="A3:I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0" hidden="1" customWidth="1"/>
    <col min="7" max="7" width="22.5703125" customWidth="1"/>
    <col min="8" max="8" width="22.5703125" hidden="1" customWidth="1"/>
    <col min="9" max="9" width="22.5703125" customWidth="1"/>
  </cols>
  <sheetData>
    <row r="1" spans="1:9" ht="15.75">
      <c r="A1" s="34" t="s">
        <v>96</v>
      </c>
      <c r="I1" s="33"/>
    </row>
    <row r="2" spans="1:9" ht="15.75">
      <c r="A2" s="35" t="s">
        <v>67</v>
      </c>
    </row>
    <row r="3" spans="1:9" ht="15.75">
      <c r="A3" s="173" t="s">
        <v>233</v>
      </c>
      <c r="B3" s="173"/>
      <c r="C3" s="173"/>
      <c r="D3" s="173"/>
      <c r="E3" s="173"/>
      <c r="F3" s="173"/>
      <c r="G3" s="173"/>
      <c r="H3" s="173"/>
      <c r="I3" s="173"/>
    </row>
    <row r="4" spans="1:9" ht="31.5" customHeight="1">
      <c r="A4" s="174" t="s">
        <v>161</v>
      </c>
      <c r="B4" s="174"/>
      <c r="C4" s="174"/>
      <c r="D4" s="174"/>
      <c r="E4" s="174"/>
      <c r="F4" s="174"/>
      <c r="G4" s="174"/>
      <c r="H4" s="174"/>
      <c r="I4" s="174"/>
    </row>
    <row r="5" spans="1:9" ht="15.75">
      <c r="A5" s="173" t="s">
        <v>234</v>
      </c>
      <c r="B5" s="175"/>
      <c r="C5" s="175"/>
      <c r="D5" s="175"/>
      <c r="E5" s="175"/>
      <c r="F5" s="175"/>
      <c r="G5" s="175"/>
      <c r="H5" s="175"/>
      <c r="I5" s="175"/>
    </row>
    <row r="6" spans="1:9" ht="15.75">
      <c r="A6" s="2"/>
      <c r="B6" s="109"/>
      <c r="C6" s="109"/>
      <c r="D6" s="109"/>
      <c r="E6" s="109"/>
      <c r="F6" s="109"/>
      <c r="G6" s="109"/>
      <c r="H6" s="109"/>
      <c r="I6" s="37">
        <v>42643</v>
      </c>
    </row>
    <row r="7" spans="1:9" ht="15.75">
      <c r="B7" s="111"/>
      <c r="C7" s="111"/>
      <c r="D7" s="111"/>
      <c r="E7" s="3"/>
      <c r="F7" s="3"/>
      <c r="G7" s="3"/>
      <c r="H7" s="3"/>
    </row>
    <row r="8" spans="1:9" ht="78.75" customHeight="1">
      <c r="A8" s="176" t="s">
        <v>165</v>
      </c>
      <c r="B8" s="176"/>
      <c r="C8" s="176"/>
      <c r="D8" s="176"/>
      <c r="E8" s="176"/>
      <c r="F8" s="176"/>
      <c r="G8" s="176"/>
      <c r="H8" s="176"/>
      <c r="I8" s="176"/>
    </row>
    <row r="9" spans="1:9" ht="15.75">
      <c r="A9" s="4"/>
    </row>
    <row r="10" spans="1:9" ht="47.25" customHeight="1">
      <c r="A10" s="177" t="s">
        <v>166</v>
      </c>
      <c r="B10" s="177"/>
      <c r="C10" s="177"/>
      <c r="D10" s="177"/>
      <c r="E10" s="177"/>
      <c r="F10" s="177"/>
      <c r="G10" s="177"/>
      <c r="H10" s="177"/>
      <c r="I10" s="177"/>
    </row>
    <row r="11" spans="1:9" ht="15.75">
      <c r="A11" s="4"/>
    </row>
    <row r="12" spans="1:9" ht="4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9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</row>
    <row r="14" spans="1:9" ht="15" customHeight="1">
      <c r="A14" s="172" t="s">
        <v>63</v>
      </c>
      <c r="B14" s="172"/>
      <c r="C14" s="172"/>
      <c r="D14" s="172"/>
      <c r="E14" s="172"/>
      <c r="F14" s="172"/>
      <c r="G14" s="172"/>
      <c r="H14" s="172"/>
      <c r="I14" s="172"/>
    </row>
    <row r="15" spans="1:9" ht="15" customHeight="1">
      <c r="A15" s="170" t="s">
        <v>4</v>
      </c>
      <c r="B15" s="170"/>
      <c r="C15" s="170"/>
      <c r="D15" s="170"/>
      <c r="E15" s="170"/>
      <c r="F15" s="170"/>
      <c r="G15" s="170"/>
      <c r="H15" s="170"/>
      <c r="I15" s="170"/>
    </row>
    <row r="16" spans="1:9" ht="31.5" customHeight="1">
      <c r="A16" s="36">
        <v>1</v>
      </c>
      <c r="B16" s="122" t="s">
        <v>125</v>
      </c>
      <c r="C16" s="123" t="s">
        <v>99</v>
      </c>
      <c r="D16" s="122" t="s">
        <v>126</v>
      </c>
      <c r="E16" s="124">
        <v>43.36</v>
      </c>
      <c r="F16" s="125">
        <f>SUM(E16*156/100)</f>
        <v>67.641599999999997</v>
      </c>
      <c r="G16" s="125">
        <v>187.48</v>
      </c>
      <c r="H16" s="126">
        <f t="shared" ref="H16:H25" si="0">SUM(F16*G16/1000)</f>
        <v>12.681447167999998</v>
      </c>
      <c r="I16" s="16">
        <f>F16/12*G16</f>
        <v>1056.7872640000001</v>
      </c>
    </row>
    <row r="17" spans="1:9" ht="31.5" customHeight="1">
      <c r="A17" s="36">
        <v>2</v>
      </c>
      <c r="B17" s="122" t="s">
        <v>127</v>
      </c>
      <c r="C17" s="123" t="s">
        <v>99</v>
      </c>
      <c r="D17" s="122" t="s">
        <v>128</v>
      </c>
      <c r="E17" s="124">
        <v>173.44</v>
      </c>
      <c r="F17" s="125">
        <f>SUM(E17*104/100)</f>
        <v>180.37759999999997</v>
      </c>
      <c r="G17" s="125">
        <v>187.48</v>
      </c>
      <c r="H17" s="126">
        <f t="shared" si="0"/>
        <v>33.817192447999993</v>
      </c>
      <c r="I17" s="16">
        <f>F17/12*G17</f>
        <v>2818.0993706666663</v>
      </c>
    </row>
    <row r="18" spans="1:9" ht="31.5" customHeight="1">
      <c r="A18" s="36">
        <v>3</v>
      </c>
      <c r="B18" s="122" t="s">
        <v>129</v>
      </c>
      <c r="C18" s="123" t="s">
        <v>99</v>
      </c>
      <c r="D18" s="122" t="s">
        <v>201</v>
      </c>
      <c r="E18" s="124">
        <f>SUM(E16+E17)</f>
        <v>216.8</v>
      </c>
      <c r="F18" s="125">
        <f>SUM(E18*24/100)</f>
        <v>52.032000000000011</v>
      </c>
      <c r="G18" s="125">
        <v>539.30999999999995</v>
      </c>
      <c r="H18" s="126">
        <f t="shared" si="0"/>
        <v>28.061377920000002</v>
      </c>
      <c r="I18" s="16">
        <f>F18/12*G18</f>
        <v>2338.4481600000004</v>
      </c>
    </row>
    <row r="19" spans="1:9" ht="15.75" hidden="1" customHeight="1">
      <c r="A19" s="36"/>
      <c r="B19" s="122" t="s">
        <v>131</v>
      </c>
      <c r="C19" s="123" t="s">
        <v>132</v>
      </c>
      <c r="D19" s="122" t="s">
        <v>133</v>
      </c>
      <c r="E19" s="124">
        <v>40</v>
      </c>
      <c r="F19" s="125">
        <f>SUM(E19/10)</f>
        <v>4</v>
      </c>
      <c r="G19" s="125">
        <v>181.91</v>
      </c>
      <c r="H19" s="126">
        <f t="shared" si="0"/>
        <v>0.72763999999999995</v>
      </c>
      <c r="I19" s="16">
        <v>0</v>
      </c>
    </row>
    <row r="20" spans="1:9" ht="15.75" customHeight="1">
      <c r="A20" s="36">
        <v>4</v>
      </c>
      <c r="B20" s="122" t="s">
        <v>134</v>
      </c>
      <c r="C20" s="123" t="s">
        <v>99</v>
      </c>
      <c r="D20" s="122" t="s">
        <v>30</v>
      </c>
      <c r="E20" s="124">
        <v>10.5</v>
      </c>
      <c r="F20" s="125">
        <f>SUM(E20*12/100)</f>
        <v>1.26</v>
      </c>
      <c r="G20" s="125">
        <v>232.92</v>
      </c>
      <c r="H20" s="126">
        <f t="shared" si="0"/>
        <v>0.2934792</v>
      </c>
      <c r="I20" s="16">
        <f>F20/12*G20</f>
        <v>24.456599999999998</v>
      </c>
    </row>
    <row r="21" spans="1:9" ht="15.75" customHeight="1">
      <c r="A21" s="36">
        <v>5</v>
      </c>
      <c r="B21" s="122" t="s">
        <v>135</v>
      </c>
      <c r="C21" s="123" t="s">
        <v>99</v>
      </c>
      <c r="D21" s="122" t="s">
        <v>136</v>
      </c>
      <c r="E21" s="124">
        <v>2.7</v>
      </c>
      <c r="F21" s="125">
        <f>SUM(E21*6/100)</f>
        <v>0.16200000000000003</v>
      </c>
      <c r="G21" s="125">
        <v>231.03</v>
      </c>
      <c r="H21" s="126">
        <f t="shared" si="0"/>
        <v>3.7426860000000006E-2</v>
      </c>
      <c r="I21" s="16">
        <f>F21/6*G21</f>
        <v>6.2378100000000014</v>
      </c>
    </row>
    <row r="22" spans="1:9" ht="15.75" hidden="1" customHeight="1">
      <c r="A22" s="36"/>
      <c r="B22" s="122" t="s">
        <v>137</v>
      </c>
      <c r="C22" s="123" t="s">
        <v>56</v>
      </c>
      <c r="D22" s="122" t="s">
        <v>133</v>
      </c>
      <c r="E22" s="124">
        <v>357</v>
      </c>
      <c r="F22" s="125">
        <f>SUM(E22/100)</f>
        <v>3.57</v>
      </c>
      <c r="G22" s="125">
        <v>287.83999999999997</v>
      </c>
      <c r="H22" s="126">
        <f t="shared" si="0"/>
        <v>1.0275887999999997</v>
      </c>
      <c r="I22" s="16">
        <v>0</v>
      </c>
    </row>
    <row r="23" spans="1:9" ht="15.75" hidden="1" customHeight="1">
      <c r="A23" s="36"/>
      <c r="B23" s="122" t="s">
        <v>138</v>
      </c>
      <c r="C23" s="123" t="s">
        <v>56</v>
      </c>
      <c r="D23" s="122" t="s">
        <v>133</v>
      </c>
      <c r="E23" s="127">
        <v>38.64</v>
      </c>
      <c r="F23" s="125">
        <f>SUM(E23/100)</f>
        <v>0.38640000000000002</v>
      </c>
      <c r="G23" s="125">
        <v>47.34</v>
      </c>
      <c r="H23" s="126">
        <f t="shared" si="0"/>
        <v>1.8292176E-2</v>
      </c>
      <c r="I23" s="16">
        <v>0</v>
      </c>
    </row>
    <row r="24" spans="1:9" ht="15.75" hidden="1" customHeight="1">
      <c r="A24" s="36"/>
      <c r="B24" s="122" t="s">
        <v>139</v>
      </c>
      <c r="C24" s="123" t="s">
        <v>56</v>
      </c>
      <c r="D24" s="122" t="s">
        <v>140</v>
      </c>
      <c r="E24" s="124">
        <v>15</v>
      </c>
      <c r="F24" s="125">
        <f>SUM(E24/100)</f>
        <v>0.15</v>
      </c>
      <c r="G24" s="125">
        <v>416.62</v>
      </c>
      <c r="H24" s="126">
        <f t="shared" si="0"/>
        <v>6.2492999999999993E-2</v>
      </c>
      <c r="I24" s="16">
        <v>0</v>
      </c>
    </row>
    <row r="25" spans="1:9" ht="15.75" hidden="1" customHeight="1">
      <c r="A25" s="36"/>
      <c r="B25" s="122" t="s">
        <v>141</v>
      </c>
      <c r="C25" s="123" t="s">
        <v>56</v>
      </c>
      <c r="D25" s="122" t="s">
        <v>133</v>
      </c>
      <c r="E25" s="124">
        <v>6.38</v>
      </c>
      <c r="F25" s="125">
        <f>SUM(E25/100)</f>
        <v>6.3799999999999996E-2</v>
      </c>
      <c r="G25" s="125">
        <v>556.74</v>
      </c>
      <c r="H25" s="126">
        <f t="shared" si="0"/>
        <v>3.5520012000000004E-2</v>
      </c>
      <c r="I25" s="16">
        <v>0</v>
      </c>
    </row>
    <row r="26" spans="1:9" ht="15.75" customHeight="1">
      <c r="A26" s="36">
        <v>6</v>
      </c>
      <c r="B26" s="122" t="s">
        <v>69</v>
      </c>
      <c r="C26" s="123" t="s">
        <v>33</v>
      </c>
      <c r="D26" s="122" t="s">
        <v>173</v>
      </c>
      <c r="E26" s="124">
        <v>0.1</v>
      </c>
      <c r="F26" s="125">
        <f>SUM(E26*365)</f>
        <v>36.5</v>
      </c>
      <c r="G26" s="125">
        <v>157.18</v>
      </c>
      <c r="H26" s="126">
        <f>SUM(F26*G26/1000)</f>
        <v>5.737070000000001</v>
      </c>
      <c r="I26" s="16">
        <f>F26/12*G26</f>
        <v>478.08916666666664</v>
      </c>
    </row>
    <row r="27" spans="1:9" ht="15.75" customHeight="1">
      <c r="A27" s="36">
        <v>7</v>
      </c>
      <c r="B27" s="130" t="s">
        <v>23</v>
      </c>
      <c r="C27" s="123" t="s">
        <v>24</v>
      </c>
      <c r="D27" s="130" t="s">
        <v>175</v>
      </c>
      <c r="E27" s="124">
        <v>2820</v>
      </c>
      <c r="F27" s="125">
        <f>SUM(E27*12)</f>
        <v>33840</v>
      </c>
      <c r="G27" s="125">
        <v>4.84</v>
      </c>
      <c r="H27" s="126">
        <f>SUM(F27*G27/1000)</f>
        <v>163.78560000000002</v>
      </c>
      <c r="I27" s="16">
        <f>F27/12*G27</f>
        <v>13648.8</v>
      </c>
    </row>
    <row r="28" spans="1:9" ht="15.75" customHeight="1">
      <c r="A28" s="158" t="s">
        <v>95</v>
      </c>
      <c r="B28" s="159"/>
      <c r="C28" s="159"/>
      <c r="D28" s="159"/>
      <c r="E28" s="159"/>
      <c r="F28" s="159"/>
      <c r="G28" s="159"/>
      <c r="H28" s="159"/>
      <c r="I28" s="160"/>
    </row>
    <row r="29" spans="1:9" ht="15.75" customHeight="1">
      <c r="A29" s="36"/>
      <c r="B29" s="145" t="s">
        <v>28</v>
      </c>
      <c r="C29" s="123"/>
      <c r="D29" s="122"/>
      <c r="E29" s="124"/>
      <c r="F29" s="125"/>
      <c r="G29" s="125"/>
      <c r="H29" s="126"/>
      <c r="I29" s="16"/>
    </row>
    <row r="30" spans="1:9" ht="31.5" customHeight="1">
      <c r="A30" s="36">
        <v>8</v>
      </c>
      <c r="B30" s="122" t="s">
        <v>108</v>
      </c>
      <c r="C30" s="123" t="s">
        <v>101</v>
      </c>
      <c r="D30" s="122" t="s">
        <v>142</v>
      </c>
      <c r="E30" s="125">
        <v>124.74</v>
      </c>
      <c r="F30" s="125">
        <f>SUM(E30*52/1000)</f>
        <v>6.4864799999999994</v>
      </c>
      <c r="G30" s="125">
        <v>166.65</v>
      </c>
      <c r="H30" s="126">
        <f t="shared" ref="H30:H35" si="1">SUM(F30*G30/1000)</f>
        <v>1.080971892</v>
      </c>
      <c r="I30" s="16">
        <f>F30/6*G30</f>
        <v>180.16198199999997</v>
      </c>
    </row>
    <row r="31" spans="1:9" ht="31.5" customHeight="1">
      <c r="A31" s="36">
        <v>9</v>
      </c>
      <c r="B31" s="122" t="s">
        <v>202</v>
      </c>
      <c r="C31" s="123" t="s">
        <v>101</v>
      </c>
      <c r="D31" s="122" t="s">
        <v>143</v>
      </c>
      <c r="E31" s="125">
        <v>48.8</v>
      </c>
      <c r="F31" s="125">
        <f>SUM(E31*78/1000)</f>
        <v>3.8063999999999996</v>
      </c>
      <c r="G31" s="125">
        <v>276.48</v>
      </c>
      <c r="H31" s="126">
        <f t="shared" si="1"/>
        <v>1.0523934719999999</v>
      </c>
      <c r="I31" s="16">
        <f t="shared" ref="I31:I33" si="2">F31/6*G31</f>
        <v>175.398912</v>
      </c>
    </row>
    <row r="32" spans="1:9" ht="15.75" hidden="1" customHeight="1">
      <c r="A32" s="36"/>
      <c r="B32" s="122" t="s">
        <v>27</v>
      </c>
      <c r="C32" s="123" t="s">
        <v>101</v>
      </c>
      <c r="D32" s="122" t="s">
        <v>57</v>
      </c>
      <c r="E32" s="125">
        <v>371.04</v>
      </c>
      <c r="F32" s="125">
        <f>SUM(E32/1000)</f>
        <v>0.37104000000000004</v>
      </c>
      <c r="G32" s="125">
        <v>3228.73</v>
      </c>
      <c r="H32" s="126">
        <f t="shared" si="1"/>
        <v>1.1979879792000001</v>
      </c>
      <c r="I32" s="16">
        <f>F32*G32</f>
        <v>1197.9879792000002</v>
      </c>
    </row>
    <row r="33" spans="1:9" ht="15.75" customHeight="1">
      <c r="A33" s="36">
        <v>10</v>
      </c>
      <c r="B33" s="122" t="s">
        <v>106</v>
      </c>
      <c r="C33" s="123" t="s">
        <v>31</v>
      </c>
      <c r="D33" s="122" t="s">
        <v>68</v>
      </c>
      <c r="E33" s="129">
        <v>0.33333333333333331</v>
      </c>
      <c r="F33" s="125">
        <f>155/3</f>
        <v>51.666666666666664</v>
      </c>
      <c r="G33" s="125">
        <v>60.6</v>
      </c>
      <c r="H33" s="126">
        <f>SUM(G33*155/3/1000)</f>
        <v>3.1309999999999998</v>
      </c>
      <c r="I33" s="16">
        <f t="shared" si="2"/>
        <v>521.83333333333337</v>
      </c>
    </row>
    <row r="34" spans="1:9" ht="15.75" hidden="1" customHeight="1">
      <c r="A34" s="36"/>
      <c r="B34" s="122" t="s">
        <v>70</v>
      </c>
      <c r="C34" s="123" t="s">
        <v>33</v>
      </c>
      <c r="D34" s="122" t="s">
        <v>174</v>
      </c>
      <c r="E34" s="124"/>
      <c r="F34" s="125">
        <v>3</v>
      </c>
      <c r="G34" s="125">
        <v>204.32</v>
      </c>
      <c r="H34" s="126">
        <f t="shared" si="1"/>
        <v>0.61296000000000006</v>
      </c>
      <c r="I34" s="16">
        <v>0</v>
      </c>
    </row>
    <row r="35" spans="1:9" ht="15.75" hidden="1" customHeight="1">
      <c r="A35" s="36"/>
      <c r="B35" s="122" t="s">
        <v>71</v>
      </c>
      <c r="C35" s="123" t="s">
        <v>32</v>
      </c>
      <c r="D35" s="122" t="s">
        <v>174</v>
      </c>
      <c r="E35" s="124"/>
      <c r="F35" s="125">
        <v>2</v>
      </c>
      <c r="G35" s="125">
        <v>1214.73</v>
      </c>
      <c r="H35" s="126">
        <f t="shared" si="1"/>
        <v>2.4294600000000002</v>
      </c>
      <c r="I35" s="16">
        <v>0</v>
      </c>
    </row>
    <row r="36" spans="1:9" ht="15.75" hidden="1" customHeight="1">
      <c r="A36" s="36"/>
      <c r="B36" s="145" t="s">
        <v>5</v>
      </c>
      <c r="C36" s="123"/>
      <c r="D36" s="122"/>
      <c r="E36" s="124"/>
      <c r="F36" s="125"/>
      <c r="G36" s="125"/>
      <c r="H36" s="126" t="s">
        <v>175</v>
      </c>
      <c r="I36" s="16"/>
    </row>
    <row r="37" spans="1:9" ht="15.75" hidden="1" customHeight="1">
      <c r="A37" s="36">
        <v>8</v>
      </c>
      <c r="B37" s="122" t="s">
        <v>26</v>
      </c>
      <c r="C37" s="123" t="s">
        <v>32</v>
      </c>
      <c r="D37" s="122"/>
      <c r="E37" s="124"/>
      <c r="F37" s="125">
        <v>9</v>
      </c>
      <c r="G37" s="125">
        <v>1632.6</v>
      </c>
      <c r="H37" s="126">
        <f>SUM(F37*G37/1000)</f>
        <v>14.6934</v>
      </c>
      <c r="I37" s="16">
        <f>F37/6*G37</f>
        <v>2448.8999999999996</v>
      </c>
    </row>
    <row r="38" spans="1:9" ht="15.75" hidden="1" customHeight="1">
      <c r="A38" s="36">
        <v>9</v>
      </c>
      <c r="B38" s="122" t="s">
        <v>73</v>
      </c>
      <c r="C38" s="123" t="s">
        <v>29</v>
      </c>
      <c r="D38" s="122" t="s">
        <v>122</v>
      </c>
      <c r="E38" s="125">
        <v>43.47</v>
      </c>
      <c r="F38" s="125">
        <f>SUM(E38*30/1000)</f>
        <v>1.3040999999999998</v>
      </c>
      <c r="G38" s="125">
        <v>2247.8000000000002</v>
      </c>
      <c r="H38" s="126">
        <f t="shared" ref="H38:H43" si="3">SUM(F38*G38/1000)</f>
        <v>2.9313559799999998</v>
      </c>
      <c r="I38" s="16">
        <f>F38/6*G38</f>
        <v>488.55932999999993</v>
      </c>
    </row>
    <row r="39" spans="1:9" ht="15.75" hidden="1" customHeight="1">
      <c r="A39" s="36">
        <v>10</v>
      </c>
      <c r="B39" s="122" t="s">
        <v>74</v>
      </c>
      <c r="C39" s="123" t="s">
        <v>29</v>
      </c>
      <c r="D39" s="122" t="s">
        <v>100</v>
      </c>
      <c r="E39" s="125">
        <v>48.8</v>
      </c>
      <c r="F39" s="125">
        <f>SUM(E39*155/1000)</f>
        <v>7.5640000000000001</v>
      </c>
      <c r="G39" s="125">
        <v>374.95</v>
      </c>
      <c r="H39" s="126">
        <f t="shared" si="3"/>
        <v>2.8361217999999999</v>
      </c>
      <c r="I39" s="16">
        <f>F39/6*G39</f>
        <v>472.68696666666665</v>
      </c>
    </row>
    <row r="40" spans="1:9" ht="15.75" hidden="1" customHeight="1">
      <c r="A40" s="36"/>
      <c r="B40" s="122" t="s">
        <v>144</v>
      </c>
      <c r="C40" s="123" t="s">
        <v>58</v>
      </c>
      <c r="D40" s="122" t="s">
        <v>72</v>
      </c>
      <c r="E40" s="124"/>
      <c r="F40" s="125">
        <v>110</v>
      </c>
      <c r="G40" s="125">
        <v>213.2</v>
      </c>
      <c r="H40" s="126">
        <f t="shared" si="3"/>
        <v>23.452000000000002</v>
      </c>
      <c r="I40" s="16">
        <v>0</v>
      </c>
    </row>
    <row r="41" spans="1:9" ht="47.25" hidden="1" customHeight="1">
      <c r="A41" s="36">
        <v>11</v>
      </c>
      <c r="B41" s="122" t="s">
        <v>92</v>
      </c>
      <c r="C41" s="123" t="s">
        <v>101</v>
      </c>
      <c r="D41" s="122" t="s">
        <v>145</v>
      </c>
      <c r="E41" s="125">
        <v>43.47</v>
      </c>
      <c r="F41" s="125">
        <f>SUM(E41*35/1000)</f>
        <v>1.52145</v>
      </c>
      <c r="G41" s="125">
        <v>6203.7</v>
      </c>
      <c r="H41" s="126">
        <f t="shared" si="3"/>
        <v>9.4386193649999992</v>
      </c>
      <c r="I41" s="16">
        <f>F41/6*G41</f>
        <v>1573.1032275</v>
      </c>
    </row>
    <row r="42" spans="1:9" ht="15.75" hidden="1" customHeight="1">
      <c r="A42" s="36">
        <v>12</v>
      </c>
      <c r="B42" s="122" t="s">
        <v>102</v>
      </c>
      <c r="C42" s="123" t="s">
        <v>101</v>
      </c>
      <c r="D42" s="122" t="s">
        <v>75</v>
      </c>
      <c r="E42" s="125">
        <v>43.47</v>
      </c>
      <c r="F42" s="125">
        <f>SUM(E42*45/1000)</f>
        <v>1.9561499999999998</v>
      </c>
      <c r="G42" s="125">
        <v>458.28</v>
      </c>
      <c r="H42" s="126">
        <f t="shared" si="3"/>
        <v>0.89646442199999987</v>
      </c>
      <c r="I42" s="16">
        <f>F42/6*G42</f>
        <v>149.41073699999998</v>
      </c>
    </row>
    <row r="43" spans="1:9" ht="15.75" hidden="1" customHeight="1">
      <c r="A43" s="36">
        <v>13</v>
      </c>
      <c r="B43" s="122" t="s">
        <v>76</v>
      </c>
      <c r="C43" s="123" t="s">
        <v>33</v>
      </c>
      <c r="D43" s="122"/>
      <c r="E43" s="124"/>
      <c r="F43" s="125">
        <v>0.9</v>
      </c>
      <c r="G43" s="125">
        <v>853.06</v>
      </c>
      <c r="H43" s="126">
        <f t="shared" si="3"/>
        <v>0.76775400000000005</v>
      </c>
      <c r="I43" s="16">
        <f>F43/6*G43</f>
        <v>127.95899999999999</v>
      </c>
    </row>
    <row r="44" spans="1:9" ht="15.75" customHeight="1">
      <c r="A44" s="158" t="s">
        <v>167</v>
      </c>
      <c r="B44" s="159"/>
      <c r="C44" s="159"/>
      <c r="D44" s="159"/>
      <c r="E44" s="159"/>
      <c r="F44" s="159"/>
      <c r="G44" s="159"/>
      <c r="H44" s="159"/>
      <c r="I44" s="160"/>
    </row>
    <row r="45" spans="1:9" ht="15.75" customHeight="1">
      <c r="A45" s="36">
        <v>11</v>
      </c>
      <c r="B45" s="122" t="s">
        <v>109</v>
      </c>
      <c r="C45" s="123" t="s">
        <v>101</v>
      </c>
      <c r="D45" s="122" t="s">
        <v>44</v>
      </c>
      <c r="E45" s="124">
        <v>1109.4000000000001</v>
      </c>
      <c r="F45" s="125">
        <f>SUM(E45*2/1000)</f>
        <v>2.2188000000000003</v>
      </c>
      <c r="G45" s="16">
        <v>865.61</v>
      </c>
      <c r="H45" s="126">
        <f t="shared" ref="H45:H55" si="4">SUM(F45*G45/1000)</f>
        <v>1.9206154680000005</v>
      </c>
      <c r="I45" s="16">
        <f t="shared" ref="I45:I48" si="5">F45/2*G45</f>
        <v>960.30773400000021</v>
      </c>
    </row>
    <row r="46" spans="1:9" ht="15.75" customHeight="1">
      <c r="A46" s="36">
        <v>12</v>
      </c>
      <c r="B46" s="122" t="s">
        <v>36</v>
      </c>
      <c r="C46" s="123" t="s">
        <v>101</v>
      </c>
      <c r="D46" s="122" t="s">
        <v>44</v>
      </c>
      <c r="E46" s="124">
        <v>106</v>
      </c>
      <c r="F46" s="125">
        <f>SUM(E46*2/1000)</f>
        <v>0.21199999999999999</v>
      </c>
      <c r="G46" s="16">
        <v>619.46</v>
      </c>
      <c r="H46" s="126">
        <f t="shared" si="4"/>
        <v>0.13132552</v>
      </c>
      <c r="I46" s="16">
        <f t="shared" si="5"/>
        <v>65.662760000000006</v>
      </c>
    </row>
    <row r="47" spans="1:9" ht="15.75" customHeight="1">
      <c r="A47" s="36">
        <v>13</v>
      </c>
      <c r="B47" s="122" t="s">
        <v>37</v>
      </c>
      <c r="C47" s="123" t="s">
        <v>101</v>
      </c>
      <c r="D47" s="122" t="s">
        <v>44</v>
      </c>
      <c r="E47" s="124">
        <v>1563.2750000000001</v>
      </c>
      <c r="F47" s="125">
        <f>SUM(E47*2/1000)</f>
        <v>3.1265500000000004</v>
      </c>
      <c r="G47" s="16">
        <v>619.46</v>
      </c>
      <c r="H47" s="126">
        <f t="shared" si="4"/>
        <v>1.9367726630000004</v>
      </c>
      <c r="I47" s="16">
        <f t="shared" si="5"/>
        <v>968.38633150000021</v>
      </c>
    </row>
    <row r="48" spans="1:9" ht="15.75" customHeight="1">
      <c r="A48" s="36">
        <v>14</v>
      </c>
      <c r="B48" s="122" t="s">
        <v>38</v>
      </c>
      <c r="C48" s="123" t="s">
        <v>101</v>
      </c>
      <c r="D48" s="122" t="s">
        <v>44</v>
      </c>
      <c r="E48" s="124">
        <v>1619.6</v>
      </c>
      <c r="F48" s="125">
        <f>SUM(E48*2/1000)</f>
        <v>3.2391999999999999</v>
      </c>
      <c r="G48" s="16">
        <v>648.64</v>
      </c>
      <c r="H48" s="126">
        <f t="shared" si="4"/>
        <v>2.1010746879999997</v>
      </c>
      <c r="I48" s="16">
        <f t="shared" si="5"/>
        <v>1050.5373439999998</v>
      </c>
    </row>
    <row r="49" spans="1:9" ht="15.75" customHeight="1">
      <c r="A49" s="36">
        <v>15</v>
      </c>
      <c r="B49" s="122" t="s">
        <v>34</v>
      </c>
      <c r="C49" s="123" t="s">
        <v>35</v>
      </c>
      <c r="D49" s="122" t="s">
        <v>44</v>
      </c>
      <c r="E49" s="124">
        <v>85.84</v>
      </c>
      <c r="F49" s="125">
        <f>SUM(E49*2/100)</f>
        <v>1.7168000000000001</v>
      </c>
      <c r="G49" s="16">
        <v>77.84</v>
      </c>
      <c r="H49" s="126">
        <f t="shared" si="4"/>
        <v>0.13363571200000002</v>
      </c>
      <c r="I49" s="16">
        <f>F49/2*G49</f>
        <v>66.817856000000006</v>
      </c>
    </row>
    <row r="50" spans="1:9" ht="15.75" customHeight="1">
      <c r="A50" s="36">
        <v>16</v>
      </c>
      <c r="B50" s="122" t="s">
        <v>60</v>
      </c>
      <c r="C50" s="123" t="s">
        <v>101</v>
      </c>
      <c r="D50" s="122" t="s">
        <v>203</v>
      </c>
      <c r="E50" s="124">
        <v>890.5</v>
      </c>
      <c r="F50" s="125">
        <f>SUM(E50*5/1000)</f>
        <v>4.4524999999999997</v>
      </c>
      <c r="G50" s="16">
        <v>1297.28</v>
      </c>
      <c r="H50" s="126">
        <f t="shared" si="4"/>
        <v>5.7761391999999994</v>
      </c>
      <c r="I50" s="16">
        <f>F50/5*G50</f>
        <v>1155.22784</v>
      </c>
    </row>
    <row r="51" spans="1:9" ht="31.5" hidden="1" customHeight="1">
      <c r="A51" s="36"/>
      <c r="B51" s="122" t="s">
        <v>103</v>
      </c>
      <c r="C51" s="123" t="s">
        <v>101</v>
      </c>
      <c r="D51" s="122" t="s">
        <v>44</v>
      </c>
      <c r="E51" s="124">
        <v>890.5</v>
      </c>
      <c r="F51" s="125">
        <f>SUM(E51*2/1000)</f>
        <v>1.7809999999999999</v>
      </c>
      <c r="G51" s="16">
        <v>1297.28</v>
      </c>
      <c r="H51" s="126">
        <f t="shared" si="4"/>
        <v>2.31045568</v>
      </c>
      <c r="I51" s="16">
        <v>0</v>
      </c>
    </row>
    <row r="52" spans="1:9" ht="31.5" hidden="1" customHeight="1">
      <c r="A52" s="36"/>
      <c r="B52" s="122" t="s">
        <v>104</v>
      </c>
      <c r="C52" s="123" t="s">
        <v>39</v>
      </c>
      <c r="D52" s="122" t="s">
        <v>44</v>
      </c>
      <c r="E52" s="124">
        <v>20</v>
      </c>
      <c r="F52" s="125">
        <f>SUM(E52*2/100)</f>
        <v>0.4</v>
      </c>
      <c r="G52" s="16">
        <v>2918.89</v>
      </c>
      <c r="H52" s="126">
        <f t="shared" si="4"/>
        <v>1.167556</v>
      </c>
      <c r="I52" s="16">
        <v>0</v>
      </c>
    </row>
    <row r="53" spans="1:9" ht="15.75" hidden="1" customHeight="1">
      <c r="A53" s="36"/>
      <c r="B53" s="122" t="s">
        <v>40</v>
      </c>
      <c r="C53" s="123" t="s">
        <v>41</v>
      </c>
      <c r="D53" s="122" t="s">
        <v>44</v>
      </c>
      <c r="E53" s="124">
        <v>1</v>
      </c>
      <c r="F53" s="125">
        <v>0.02</v>
      </c>
      <c r="G53" s="16">
        <v>6042.12</v>
      </c>
      <c r="H53" s="126">
        <f t="shared" si="4"/>
        <v>0.1208424</v>
      </c>
      <c r="I53" s="16">
        <v>0</v>
      </c>
    </row>
    <row r="54" spans="1:9" ht="15.75" hidden="1" customHeight="1">
      <c r="A54" s="36">
        <v>15</v>
      </c>
      <c r="B54" s="122" t="s">
        <v>119</v>
      </c>
      <c r="C54" s="123" t="s">
        <v>111</v>
      </c>
      <c r="D54" s="122" t="s">
        <v>77</v>
      </c>
      <c r="E54" s="124">
        <v>62</v>
      </c>
      <c r="F54" s="125">
        <f>SUM(E54*4)</f>
        <v>248</v>
      </c>
      <c r="G54" s="16">
        <v>150.86000000000001</v>
      </c>
      <c r="H54" s="126">
        <f t="shared" si="4"/>
        <v>37.413280000000007</v>
      </c>
      <c r="I54" s="16">
        <f>E54*G54</f>
        <v>9353.3200000000015</v>
      </c>
    </row>
    <row r="55" spans="1:9" ht="15.75" hidden="1" customHeight="1">
      <c r="A55" s="147">
        <v>16</v>
      </c>
      <c r="B55" s="134" t="s">
        <v>43</v>
      </c>
      <c r="C55" s="133" t="s">
        <v>111</v>
      </c>
      <c r="D55" s="134" t="s">
        <v>77</v>
      </c>
      <c r="E55" s="135">
        <v>124</v>
      </c>
      <c r="F55" s="136">
        <f>SUM(E55)*3</f>
        <v>372</v>
      </c>
      <c r="G55" s="148">
        <v>70.209999999999994</v>
      </c>
      <c r="H55" s="137">
        <f t="shared" si="4"/>
        <v>26.118119999999998</v>
      </c>
      <c r="I55" s="148">
        <f>E55*G55</f>
        <v>8706.0399999999991</v>
      </c>
    </row>
    <row r="56" spans="1:9" ht="15.75" customHeight="1">
      <c r="A56" s="178" t="s">
        <v>168</v>
      </c>
      <c r="B56" s="179"/>
      <c r="C56" s="179"/>
      <c r="D56" s="179"/>
      <c r="E56" s="179"/>
      <c r="F56" s="179"/>
      <c r="G56" s="179"/>
      <c r="H56" s="179"/>
      <c r="I56" s="180"/>
    </row>
    <row r="57" spans="1:9" ht="15.75" hidden="1" customHeight="1">
      <c r="A57" s="149"/>
      <c r="B57" s="150" t="s">
        <v>45</v>
      </c>
      <c r="C57" s="151"/>
      <c r="D57" s="152"/>
      <c r="E57" s="153"/>
      <c r="F57" s="154"/>
      <c r="G57" s="154"/>
      <c r="H57" s="155"/>
      <c r="I57" s="156"/>
    </row>
    <row r="58" spans="1:9" ht="31.5" hidden="1" customHeight="1">
      <c r="A58" s="36">
        <v>17</v>
      </c>
      <c r="B58" s="122" t="s">
        <v>123</v>
      </c>
      <c r="C58" s="123" t="s">
        <v>99</v>
      </c>
      <c r="D58" s="122" t="s">
        <v>146</v>
      </c>
      <c r="E58" s="124">
        <v>126.94</v>
      </c>
      <c r="F58" s="125">
        <f>SUM(E58*6/100)</f>
        <v>7.6163999999999996</v>
      </c>
      <c r="G58" s="16">
        <v>1654.04</v>
      </c>
      <c r="H58" s="126">
        <f>SUM(F58*G58/1000)</f>
        <v>12.597830256</v>
      </c>
      <c r="I58" s="16">
        <f>F58/6*G58</f>
        <v>2099.6383759999999</v>
      </c>
    </row>
    <row r="59" spans="1:9" ht="31.5" hidden="1" customHeight="1">
      <c r="A59" s="36">
        <v>18</v>
      </c>
      <c r="B59" s="122" t="s">
        <v>147</v>
      </c>
      <c r="C59" s="123" t="s">
        <v>99</v>
      </c>
      <c r="D59" s="122" t="s">
        <v>146</v>
      </c>
      <c r="E59" s="131">
        <v>16</v>
      </c>
      <c r="F59" s="113">
        <v>0.96</v>
      </c>
      <c r="G59" s="125">
        <v>1654.04</v>
      </c>
      <c r="H59" s="126">
        <v>1.5880000000000001</v>
      </c>
      <c r="I59" s="16">
        <f>F59/6*G59</f>
        <v>264.64639999999997</v>
      </c>
    </row>
    <row r="60" spans="1:9" ht="31.5" hidden="1" customHeight="1">
      <c r="A60" s="36">
        <v>19</v>
      </c>
      <c r="B60" s="122" t="s">
        <v>86</v>
      </c>
      <c r="C60" s="123" t="s">
        <v>99</v>
      </c>
      <c r="D60" s="122" t="s">
        <v>30</v>
      </c>
      <c r="E60" s="132">
        <v>19.899999999999999</v>
      </c>
      <c r="F60" s="16">
        <f>E60*3/100</f>
        <v>0.59699999999999998</v>
      </c>
      <c r="G60" s="125">
        <v>1654.04</v>
      </c>
      <c r="H60" s="126">
        <f>SUM(F60*G60/1000)</f>
        <v>0.9874618799999999</v>
      </c>
      <c r="I60" s="16">
        <f>F60/6*G60</f>
        <v>164.57697999999999</v>
      </c>
    </row>
    <row r="61" spans="1:9" ht="15.75" hidden="1" customHeight="1">
      <c r="A61" s="36"/>
      <c r="B61" s="146" t="s">
        <v>46</v>
      </c>
      <c r="C61" s="133"/>
      <c r="D61" s="134"/>
      <c r="E61" s="135"/>
      <c r="F61" s="136"/>
      <c r="G61" s="113"/>
      <c r="H61" s="137"/>
      <c r="I61" s="16"/>
    </row>
    <row r="62" spans="1:9" ht="15.75" hidden="1" customHeight="1">
      <c r="A62" s="36"/>
      <c r="B62" s="134" t="s">
        <v>47</v>
      </c>
      <c r="C62" s="133" t="s">
        <v>99</v>
      </c>
      <c r="D62" s="134" t="s">
        <v>57</v>
      </c>
      <c r="E62" s="135">
        <v>900</v>
      </c>
      <c r="F62" s="137">
        <v>9</v>
      </c>
      <c r="G62" s="16">
        <v>848.37</v>
      </c>
      <c r="H62" s="138">
        <v>7.6349999999999998</v>
      </c>
      <c r="I62" s="16">
        <v>0</v>
      </c>
    </row>
    <row r="63" spans="1:9" ht="15.75" customHeight="1">
      <c r="A63" s="36"/>
      <c r="B63" s="146" t="s">
        <v>48</v>
      </c>
      <c r="C63" s="133"/>
      <c r="D63" s="134"/>
      <c r="E63" s="135"/>
      <c r="F63" s="136"/>
      <c r="G63" s="139"/>
      <c r="H63" s="137" t="s">
        <v>175</v>
      </c>
      <c r="I63" s="16"/>
    </row>
    <row r="64" spans="1:9" ht="15.75" hidden="1" customHeight="1">
      <c r="A64" s="36"/>
      <c r="B64" s="18" t="s">
        <v>49</v>
      </c>
      <c r="C64" s="20" t="s">
        <v>111</v>
      </c>
      <c r="D64" s="18" t="s">
        <v>72</v>
      </c>
      <c r="E64" s="23">
        <v>10</v>
      </c>
      <c r="F64" s="125">
        <v>10</v>
      </c>
      <c r="G64" s="16">
        <v>237.74</v>
      </c>
      <c r="H64" s="121">
        <f t="shared" ref="H64:H80" si="6">SUM(F64*G64/1000)</f>
        <v>2.3774000000000002</v>
      </c>
      <c r="I64" s="16">
        <v>0</v>
      </c>
    </row>
    <row r="65" spans="1:9" ht="15.75" hidden="1" customHeight="1">
      <c r="A65" s="36"/>
      <c r="B65" s="18" t="s">
        <v>50</v>
      </c>
      <c r="C65" s="20" t="s">
        <v>111</v>
      </c>
      <c r="D65" s="18" t="s">
        <v>72</v>
      </c>
      <c r="E65" s="23">
        <v>3</v>
      </c>
      <c r="F65" s="125">
        <v>3</v>
      </c>
      <c r="G65" s="16">
        <v>81.510000000000005</v>
      </c>
      <c r="H65" s="121">
        <f t="shared" si="6"/>
        <v>0.24453000000000003</v>
      </c>
      <c r="I65" s="16">
        <v>0</v>
      </c>
    </row>
    <row r="66" spans="1:9" ht="15.75" hidden="1" customHeight="1">
      <c r="A66" s="36"/>
      <c r="B66" s="18" t="s">
        <v>51</v>
      </c>
      <c r="C66" s="20" t="s">
        <v>112</v>
      </c>
      <c r="D66" s="18" t="s">
        <v>57</v>
      </c>
      <c r="E66" s="124">
        <v>13313</v>
      </c>
      <c r="F66" s="16">
        <f>SUM(E66/100)</f>
        <v>133.13</v>
      </c>
      <c r="G66" s="16">
        <v>226.79</v>
      </c>
      <c r="H66" s="121">
        <f t="shared" si="6"/>
        <v>30.192552699999997</v>
      </c>
      <c r="I66" s="16">
        <v>0</v>
      </c>
    </row>
    <row r="67" spans="1:9" ht="15.75" hidden="1" customHeight="1">
      <c r="A67" s="36"/>
      <c r="B67" s="18" t="s">
        <v>52</v>
      </c>
      <c r="C67" s="20" t="s">
        <v>113</v>
      </c>
      <c r="D67" s="18"/>
      <c r="E67" s="124">
        <v>13313</v>
      </c>
      <c r="F67" s="16">
        <f>SUM(E67/1000)</f>
        <v>13.313000000000001</v>
      </c>
      <c r="G67" s="16">
        <v>176.61</v>
      </c>
      <c r="H67" s="121">
        <f t="shared" si="6"/>
        <v>2.3512089300000003</v>
      </c>
      <c r="I67" s="16">
        <v>0</v>
      </c>
    </row>
    <row r="68" spans="1:9" ht="15.75" hidden="1" customHeight="1">
      <c r="A68" s="36"/>
      <c r="B68" s="18" t="s">
        <v>53</v>
      </c>
      <c r="C68" s="20" t="s">
        <v>82</v>
      </c>
      <c r="D68" s="18" t="s">
        <v>57</v>
      </c>
      <c r="E68" s="124">
        <v>2184</v>
      </c>
      <c r="F68" s="16">
        <f>SUM(E68/100)</f>
        <v>21.84</v>
      </c>
      <c r="G68" s="16">
        <v>2217.7800000000002</v>
      </c>
      <c r="H68" s="121">
        <f t="shared" si="6"/>
        <v>48.436315200000003</v>
      </c>
      <c r="I68" s="16">
        <v>0</v>
      </c>
    </row>
    <row r="69" spans="1:9" ht="15.75" hidden="1" customHeight="1">
      <c r="A69" s="36"/>
      <c r="B69" s="140" t="s">
        <v>114</v>
      </c>
      <c r="C69" s="20" t="s">
        <v>33</v>
      </c>
      <c r="D69" s="18"/>
      <c r="E69" s="124">
        <v>11.6</v>
      </c>
      <c r="F69" s="16">
        <f>SUM(E69)</f>
        <v>11.6</v>
      </c>
      <c r="G69" s="16">
        <v>42.67</v>
      </c>
      <c r="H69" s="121">
        <f t="shared" si="6"/>
        <v>0.49497199999999997</v>
      </c>
      <c r="I69" s="16">
        <v>0</v>
      </c>
    </row>
    <row r="70" spans="1:9" ht="15.75" hidden="1" customHeight="1">
      <c r="A70" s="36"/>
      <c r="B70" s="140" t="s">
        <v>176</v>
      </c>
      <c r="C70" s="20" t="s">
        <v>33</v>
      </c>
      <c r="D70" s="18"/>
      <c r="E70" s="124">
        <v>11.6</v>
      </c>
      <c r="F70" s="16">
        <f>SUM(E70)</f>
        <v>11.6</v>
      </c>
      <c r="G70" s="16">
        <v>39.81</v>
      </c>
      <c r="H70" s="121">
        <f t="shared" si="6"/>
        <v>0.46179599999999998</v>
      </c>
      <c r="I70" s="16">
        <v>0</v>
      </c>
    </row>
    <row r="71" spans="1:9" ht="15.75" customHeight="1">
      <c r="A71" s="36">
        <v>17</v>
      </c>
      <c r="B71" s="18" t="s">
        <v>61</v>
      </c>
      <c r="C71" s="20" t="s">
        <v>62</v>
      </c>
      <c r="D71" s="18" t="s">
        <v>57</v>
      </c>
      <c r="E71" s="23">
        <v>5</v>
      </c>
      <c r="F71" s="125">
        <f>SUM(E71)</f>
        <v>5</v>
      </c>
      <c r="G71" s="16">
        <v>53.32</v>
      </c>
      <c r="H71" s="121">
        <f t="shared" si="6"/>
        <v>0.2666</v>
      </c>
      <c r="I71" s="16">
        <f>F71*G71</f>
        <v>266.60000000000002</v>
      </c>
    </row>
    <row r="72" spans="1:9" ht="15.75" hidden="1" customHeight="1">
      <c r="A72" s="36"/>
      <c r="B72" s="107" t="s">
        <v>78</v>
      </c>
      <c r="C72" s="20"/>
      <c r="D72" s="18"/>
      <c r="E72" s="23"/>
      <c r="F72" s="16"/>
      <c r="G72" s="16"/>
      <c r="H72" s="121" t="s">
        <v>175</v>
      </c>
      <c r="I72" s="16"/>
    </row>
    <row r="73" spans="1:9" ht="15.75" hidden="1" customHeight="1">
      <c r="A73" s="36"/>
      <c r="B73" s="18" t="s">
        <v>148</v>
      </c>
      <c r="C73" s="20" t="s">
        <v>111</v>
      </c>
      <c r="D73" s="18" t="s">
        <v>72</v>
      </c>
      <c r="E73" s="23">
        <v>2</v>
      </c>
      <c r="F73" s="16">
        <f>E73</f>
        <v>2</v>
      </c>
      <c r="G73" s="16">
        <v>838.81</v>
      </c>
      <c r="H73" s="121">
        <f t="shared" si="6"/>
        <v>1.6776199999999999</v>
      </c>
      <c r="I73" s="16">
        <v>0</v>
      </c>
    </row>
    <row r="74" spans="1:9" ht="15.75" hidden="1" customHeight="1">
      <c r="A74" s="36"/>
      <c r="B74" s="18" t="s">
        <v>149</v>
      </c>
      <c r="C74" s="20" t="s">
        <v>150</v>
      </c>
      <c r="D74" s="18"/>
      <c r="E74" s="23">
        <v>1</v>
      </c>
      <c r="F74" s="16">
        <f>E74</f>
        <v>1</v>
      </c>
      <c r="G74" s="16">
        <v>1000</v>
      </c>
      <c r="H74" s="121">
        <f t="shared" si="6"/>
        <v>1</v>
      </c>
      <c r="I74" s="16">
        <v>0</v>
      </c>
    </row>
    <row r="75" spans="1:9" ht="15.75" hidden="1" customHeight="1">
      <c r="A75" s="36"/>
      <c r="B75" s="18" t="s">
        <v>79</v>
      </c>
      <c r="C75" s="20" t="s">
        <v>80</v>
      </c>
      <c r="D75" s="18"/>
      <c r="E75" s="23">
        <v>2</v>
      </c>
      <c r="F75" s="16">
        <v>0.2</v>
      </c>
      <c r="G75" s="16">
        <v>536.23</v>
      </c>
      <c r="H75" s="121">
        <f t="shared" si="6"/>
        <v>0.10724600000000001</v>
      </c>
      <c r="I75" s="16">
        <v>0</v>
      </c>
    </row>
    <row r="76" spans="1:9" ht="15.75" hidden="1" customHeight="1">
      <c r="A76" s="36"/>
      <c r="B76" s="18" t="s">
        <v>151</v>
      </c>
      <c r="C76" s="20" t="s">
        <v>111</v>
      </c>
      <c r="D76" s="18"/>
      <c r="E76" s="23">
        <v>1</v>
      </c>
      <c r="F76" s="125">
        <f>SUM(E76)</f>
        <v>1</v>
      </c>
      <c r="G76" s="16">
        <v>911.85</v>
      </c>
      <c r="H76" s="121">
        <f t="shared" si="6"/>
        <v>0.91185000000000005</v>
      </c>
      <c r="I76" s="16">
        <v>0</v>
      </c>
    </row>
    <row r="77" spans="1:9" ht="15.75" hidden="1" customHeight="1">
      <c r="A77" s="36"/>
      <c r="B77" s="18" t="s">
        <v>152</v>
      </c>
      <c r="C77" s="20" t="s">
        <v>111</v>
      </c>
      <c r="D77" s="18"/>
      <c r="E77" s="23">
        <v>1</v>
      </c>
      <c r="F77" s="125">
        <f>SUM(E77)</f>
        <v>1</v>
      </c>
      <c r="G77" s="16">
        <v>383.25</v>
      </c>
      <c r="H77" s="121">
        <f t="shared" si="6"/>
        <v>0.38324999999999998</v>
      </c>
      <c r="I77" s="16">
        <v>0</v>
      </c>
    </row>
    <row r="78" spans="1:9" ht="15.75" hidden="1" customHeight="1">
      <c r="A78" s="36"/>
      <c r="B78" s="18" t="s">
        <v>177</v>
      </c>
      <c r="C78" s="20" t="s">
        <v>178</v>
      </c>
      <c r="D78" s="18"/>
      <c r="E78" s="23"/>
      <c r="F78" s="16"/>
      <c r="G78" s="16">
        <v>31.54</v>
      </c>
      <c r="H78" s="121">
        <f t="shared" si="6"/>
        <v>0</v>
      </c>
      <c r="I78" s="16"/>
    </row>
    <row r="79" spans="1:9" ht="15.75" hidden="1" customHeight="1">
      <c r="A79" s="36"/>
      <c r="B79" s="142" t="s">
        <v>81</v>
      </c>
      <c r="C79" s="20"/>
      <c r="D79" s="18"/>
      <c r="E79" s="23"/>
      <c r="F79" s="16"/>
      <c r="G79" s="16" t="s">
        <v>175</v>
      </c>
      <c r="H79" s="121" t="s">
        <v>175</v>
      </c>
      <c r="I79" s="16"/>
    </row>
    <row r="80" spans="1:9" ht="15.75" hidden="1" customHeight="1">
      <c r="A80" s="36"/>
      <c r="B80" s="67" t="s">
        <v>120</v>
      </c>
      <c r="C80" s="20" t="s">
        <v>82</v>
      </c>
      <c r="D80" s="18"/>
      <c r="E80" s="23"/>
      <c r="F80" s="16">
        <v>0.1</v>
      </c>
      <c r="G80" s="16">
        <v>2949.85</v>
      </c>
      <c r="H80" s="121">
        <f t="shared" si="6"/>
        <v>0.294985</v>
      </c>
      <c r="I80" s="16">
        <v>0</v>
      </c>
    </row>
    <row r="81" spans="1:9" ht="15.75" hidden="1" customHeight="1">
      <c r="A81" s="36"/>
      <c r="B81" s="107" t="s">
        <v>105</v>
      </c>
      <c r="C81" s="142"/>
      <c r="D81" s="38"/>
      <c r="E81" s="39"/>
      <c r="F81" s="128"/>
      <c r="G81" s="128"/>
      <c r="H81" s="143">
        <f>SUM(H58:H80)</f>
        <v>112.00861796600002</v>
      </c>
      <c r="I81" s="128"/>
    </row>
    <row r="82" spans="1:9" ht="15.75" hidden="1" customHeight="1">
      <c r="A82" s="36"/>
      <c r="B82" s="122" t="s">
        <v>116</v>
      </c>
      <c r="C82" s="20"/>
      <c r="D82" s="18"/>
      <c r="E82" s="114"/>
      <c r="F82" s="16">
        <v>1</v>
      </c>
      <c r="G82" s="16">
        <v>18972</v>
      </c>
      <c r="H82" s="121">
        <f>G82*F82/1000</f>
        <v>18.972000000000001</v>
      </c>
      <c r="I82" s="16">
        <v>0</v>
      </c>
    </row>
    <row r="83" spans="1:9" ht="15.75" customHeight="1">
      <c r="A83" s="158" t="s">
        <v>169</v>
      </c>
      <c r="B83" s="159"/>
      <c r="C83" s="159"/>
      <c r="D83" s="159"/>
      <c r="E83" s="159"/>
      <c r="F83" s="159"/>
      <c r="G83" s="159"/>
      <c r="H83" s="159"/>
      <c r="I83" s="160"/>
    </row>
    <row r="84" spans="1:9" ht="15.75" customHeight="1">
      <c r="A84" s="36">
        <v>18</v>
      </c>
      <c r="B84" s="122" t="s">
        <v>117</v>
      </c>
      <c r="C84" s="20" t="s">
        <v>58</v>
      </c>
      <c r="D84" s="82" t="s">
        <v>59</v>
      </c>
      <c r="E84" s="16">
        <v>2820</v>
      </c>
      <c r="F84" s="16">
        <f>SUM(E84*12)</f>
        <v>33840</v>
      </c>
      <c r="G84" s="16">
        <v>2.54</v>
      </c>
      <c r="H84" s="121">
        <f>SUM(F84*G84/1000)</f>
        <v>85.953600000000009</v>
      </c>
      <c r="I84" s="16">
        <f>F84/12*G84</f>
        <v>7162.8</v>
      </c>
    </row>
    <row r="85" spans="1:9" ht="31.5" customHeight="1">
      <c r="A85" s="36">
        <v>19</v>
      </c>
      <c r="B85" s="18" t="s">
        <v>83</v>
      </c>
      <c r="C85" s="20"/>
      <c r="D85" s="82" t="s">
        <v>59</v>
      </c>
      <c r="E85" s="124">
        <f>E84</f>
        <v>2820</v>
      </c>
      <c r="F85" s="16">
        <f>E85*12</f>
        <v>33840</v>
      </c>
      <c r="G85" s="16">
        <v>2.0499999999999998</v>
      </c>
      <c r="H85" s="121">
        <f>F85*G85/1000</f>
        <v>69.372</v>
      </c>
      <c r="I85" s="16">
        <f>F85/12*G85</f>
        <v>5780.9999999999991</v>
      </c>
    </row>
    <row r="86" spans="1:9" ht="15.75" customHeight="1">
      <c r="A86" s="36"/>
      <c r="B86" s="54" t="s">
        <v>88</v>
      </c>
      <c r="C86" s="142"/>
      <c r="D86" s="141"/>
      <c r="E86" s="128"/>
      <c r="F86" s="128"/>
      <c r="G86" s="128"/>
      <c r="H86" s="143">
        <f>SUM(H85)</f>
        <v>69.372</v>
      </c>
      <c r="I86" s="128">
        <f>I16+I17+I18+I20+I21+I26+I27+I30+I31+I33+I45+I46+I47+I48+I49+I50+I71+I84+I85</f>
        <v>38725.652464166669</v>
      </c>
    </row>
    <row r="87" spans="1:9" ht="15.75" customHeight="1">
      <c r="A87" s="36"/>
      <c r="B87" s="80" t="s">
        <v>64</v>
      </c>
      <c r="C87" s="20"/>
      <c r="D87" s="67"/>
      <c r="E87" s="16"/>
      <c r="F87" s="16"/>
      <c r="G87" s="16"/>
      <c r="H87" s="16"/>
      <c r="I87" s="16"/>
    </row>
    <row r="88" spans="1:9" ht="15.75" customHeight="1">
      <c r="A88" s="36">
        <v>20</v>
      </c>
      <c r="B88" s="96" t="s">
        <v>91</v>
      </c>
      <c r="C88" s="97" t="s">
        <v>111</v>
      </c>
      <c r="D88" s="36"/>
      <c r="E88" s="23"/>
      <c r="F88" s="23">
        <v>10</v>
      </c>
      <c r="G88" s="23">
        <v>180.15</v>
      </c>
      <c r="H88" s="118">
        <f t="shared" ref="H88:H93" si="7">G88*F88/1000</f>
        <v>1.8015000000000001</v>
      </c>
      <c r="I88" s="16">
        <f>G88*3</f>
        <v>540.45000000000005</v>
      </c>
    </row>
    <row r="89" spans="1:9" ht="15.75" customHeight="1">
      <c r="A89" s="36">
        <v>21</v>
      </c>
      <c r="B89" s="94" t="s">
        <v>153</v>
      </c>
      <c r="C89" s="95" t="s">
        <v>121</v>
      </c>
      <c r="D89" s="67"/>
      <c r="E89" s="16"/>
      <c r="F89" s="16">
        <f>58/3</f>
        <v>19.333333333333332</v>
      </c>
      <c r="G89" s="16">
        <v>1063.47</v>
      </c>
      <c r="H89" s="121">
        <f t="shared" ref="H89:H92" si="8">G89*F89/1000</f>
        <v>20.560419999999997</v>
      </c>
      <c r="I89" s="16">
        <f>G89</f>
        <v>1063.47</v>
      </c>
    </row>
    <row r="90" spans="1:9" ht="15.75" customHeight="1">
      <c r="A90" s="36">
        <v>22</v>
      </c>
      <c r="B90" s="96" t="s">
        <v>196</v>
      </c>
      <c r="C90" s="97" t="s">
        <v>197</v>
      </c>
      <c r="D90" s="36"/>
      <c r="E90" s="23"/>
      <c r="F90" s="23">
        <v>2</v>
      </c>
      <c r="G90" s="23">
        <v>122.55</v>
      </c>
      <c r="H90" s="118">
        <f>G90*F90/1000</f>
        <v>0.24509999999999998</v>
      </c>
      <c r="I90" s="16">
        <f t="shared" ref="I90:I93" si="9">G90</f>
        <v>122.55</v>
      </c>
    </row>
    <row r="91" spans="1:9" ht="31.5" customHeight="1">
      <c r="A91" s="36">
        <v>23</v>
      </c>
      <c r="B91" s="96" t="s">
        <v>198</v>
      </c>
      <c r="C91" s="97" t="s">
        <v>90</v>
      </c>
      <c r="D91" s="67"/>
      <c r="E91" s="16"/>
      <c r="F91" s="16">
        <v>3</v>
      </c>
      <c r="G91" s="16">
        <v>1264.3399999999999</v>
      </c>
      <c r="H91" s="121">
        <f t="shared" si="8"/>
        <v>3.7930199999999994</v>
      </c>
      <c r="I91" s="16">
        <f>G91*3</f>
        <v>3793.0199999999995</v>
      </c>
    </row>
    <row r="92" spans="1:9" ht="15.75" customHeight="1">
      <c r="A92" s="36">
        <v>24</v>
      </c>
      <c r="B92" s="96" t="s">
        <v>199</v>
      </c>
      <c r="C92" s="97" t="s">
        <v>200</v>
      </c>
      <c r="D92" s="67"/>
      <c r="E92" s="16"/>
      <c r="F92" s="16">
        <v>1</v>
      </c>
      <c r="G92" s="16">
        <v>195.95</v>
      </c>
      <c r="H92" s="121">
        <f t="shared" si="8"/>
        <v>0.19594999999999999</v>
      </c>
      <c r="I92" s="16">
        <f t="shared" si="9"/>
        <v>195.95</v>
      </c>
    </row>
    <row r="93" spans="1:9" ht="31.5" customHeight="1">
      <c r="A93" s="36">
        <v>25</v>
      </c>
      <c r="B93" s="96" t="s">
        <v>87</v>
      </c>
      <c r="C93" s="36" t="s">
        <v>31</v>
      </c>
      <c r="D93" s="36"/>
      <c r="E93" s="23"/>
      <c r="F93" s="23">
        <v>1</v>
      </c>
      <c r="G93" s="23">
        <v>79.09</v>
      </c>
      <c r="H93" s="118">
        <f t="shared" si="7"/>
        <v>7.9090000000000008E-2</v>
      </c>
      <c r="I93" s="16">
        <f t="shared" si="9"/>
        <v>79.09</v>
      </c>
    </row>
    <row r="94" spans="1:9">
      <c r="A94" s="36"/>
      <c r="B94" s="61" t="s">
        <v>54</v>
      </c>
      <c r="C94" s="57"/>
      <c r="D94" s="70"/>
      <c r="E94" s="57">
        <v>1</v>
      </c>
      <c r="F94" s="57"/>
      <c r="G94" s="57"/>
      <c r="H94" s="57"/>
      <c r="I94" s="39">
        <f>SUM(I88:I93)</f>
        <v>5794.53</v>
      </c>
    </row>
    <row r="95" spans="1:9" ht="15.75" customHeight="1">
      <c r="A95" s="36"/>
      <c r="B95" s="67" t="s">
        <v>84</v>
      </c>
      <c r="C95" s="19"/>
      <c r="D95" s="19"/>
      <c r="E95" s="58"/>
      <c r="F95" s="58"/>
      <c r="G95" s="59"/>
      <c r="H95" s="59"/>
      <c r="I95" s="22">
        <v>0</v>
      </c>
    </row>
    <row r="96" spans="1:9" ht="15.75" customHeight="1">
      <c r="A96" s="71"/>
      <c r="B96" s="62" t="s">
        <v>55</v>
      </c>
      <c r="C96" s="45"/>
      <c r="D96" s="45"/>
      <c r="E96" s="45"/>
      <c r="F96" s="45"/>
      <c r="G96" s="45"/>
      <c r="H96" s="45"/>
      <c r="I96" s="60">
        <f>I86+I94</f>
        <v>44520.182464166668</v>
      </c>
    </row>
    <row r="97" spans="1:9" ht="15.75" customHeight="1">
      <c r="A97" s="171" t="s">
        <v>235</v>
      </c>
      <c r="B97" s="171"/>
      <c r="C97" s="171"/>
      <c r="D97" s="171"/>
      <c r="E97" s="171"/>
      <c r="F97" s="171"/>
      <c r="G97" s="171"/>
      <c r="H97" s="171"/>
      <c r="I97" s="171"/>
    </row>
    <row r="98" spans="1:9" ht="15.75" customHeight="1">
      <c r="A98" s="106"/>
      <c r="B98" s="166" t="s">
        <v>236</v>
      </c>
      <c r="C98" s="166"/>
      <c r="D98" s="166"/>
      <c r="E98" s="166"/>
      <c r="F98" s="166"/>
      <c r="G98" s="166"/>
      <c r="H98" s="117"/>
      <c r="I98" s="3"/>
    </row>
    <row r="99" spans="1:9" ht="15.75" customHeight="1">
      <c r="A99" s="108"/>
      <c r="B99" s="162" t="s">
        <v>6</v>
      </c>
      <c r="C99" s="162"/>
      <c r="D99" s="162"/>
      <c r="E99" s="162"/>
      <c r="F99" s="162"/>
      <c r="G99" s="162"/>
      <c r="H99" s="31"/>
      <c r="I99" s="5"/>
    </row>
    <row r="100" spans="1:9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 customHeight="1">
      <c r="A101" s="167" t="s">
        <v>7</v>
      </c>
      <c r="B101" s="167"/>
      <c r="C101" s="167"/>
      <c r="D101" s="167"/>
      <c r="E101" s="167"/>
      <c r="F101" s="167"/>
      <c r="G101" s="167"/>
      <c r="H101" s="167"/>
      <c r="I101" s="167"/>
    </row>
    <row r="102" spans="1:9" ht="15.75">
      <c r="A102" s="167" t="s">
        <v>8</v>
      </c>
      <c r="B102" s="167"/>
      <c r="C102" s="167"/>
      <c r="D102" s="167"/>
      <c r="E102" s="167"/>
      <c r="F102" s="167"/>
      <c r="G102" s="167"/>
      <c r="H102" s="167"/>
      <c r="I102" s="167"/>
    </row>
    <row r="103" spans="1:9" ht="15.75">
      <c r="A103" s="168" t="s">
        <v>65</v>
      </c>
      <c r="B103" s="168"/>
      <c r="C103" s="168"/>
      <c r="D103" s="168"/>
      <c r="E103" s="168"/>
      <c r="F103" s="168"/>
      <c r="G103" s="168"/>
      <c r="H103" s="168"/>
      <c r="I103" s="168"/>
    </row>
    <row r="104" spans="1:9" ht="15.75">
      <c r="A104" s="11"/>
    </row>
    <row r="105" spans="1:9" ht="15.75">
      <c r="A105" s="169" t="s">
        <v>9</v>
      </c>
      <c r="B105" s="169"/>
      <c r="C105" s="169"/>
      <c r="D105" s="169"/>
      <c r="E105" s="169"/>
      <c r="F105" s="169"/>
      <c r="G105" s="169"/>
      <c r="H105" s="169"/>
      <c r="I105" s="169"/>
    </row>
    <row r="106" spans="1:9" ht="15.75">
      <c r="A106" s="4"/>
    </row>
    <row r="107" spans="1:9" ht="15.75" customHeight="1">
      <c r="B107" s="111" t="s">
        <v>10</v>
      </c>
      <c r="C107" s="161" t="s">
        <v>164</v>
      </c>
      <c r="D107" s="161"/>
      <c r="E107" s="161"/>
      <c r="F107" s="115"/>
      <c r="I107" s="112"/>
    </row>
    <row r="108" spans="1:9" ht="15.75" customHeight="1">
      <c r="A108" s="108"/>
      <c r="C108" s="162" t="s">
        <v>11</v>
      </c>
      <c r="D108" s="162"/>
      <c r="E108" s="162"/>
      <c r="F108" s="31"/>
      <c r="I108" s="110" t="s">
        <v>12</v>
      </c>
    </row>
    <row r="109" spans="1:9" ht="15.75" customHeight="1">
      <c r="A109" s="32"/>
      <c r="C109" s="12"/>
      <c r="D109" s="12"/>
      <c r="G109" s="12"/>
      <c r="H109" s="12"/>
    </row>
    <row r="110" spans="1:9" ht="15.75" customHeight="1">
      <c r="B110" s="111" t="s">
        <v>13</v>
      </c>
      <c r="C110" s="163"/>
      <c r="D110" s="163"/>
      <c r="E110" s="163"/>
      <c r="F110" s="116"/>
      <c r="I110" s="112"/>
    </row>
    <row r="111" spans="1:9">
      <c r="A111" s="108"/>
      <c r="C111" s="164" t="s">
        <v>11</v>
      </c>
      <c r="D111" s="164"/>
      <c r="E111" s="164"/>
      <c r="F111" s="108"/>
      <c r="I111" s="110" t="s">
        <v>12</v>
      </c>
    </row>
    <row r="112" spans="1:9" ht="15.75">
      <c r="A112" s="4" t="s">
        <v>14</v>
      </c>
    </row>
    <row r="113" spans="1:9">
      <c r="A113" s="165" t="s">
        <v>15</v>
      </c>
      <c r="B113" s="165"/>
      <c r="C113" s="165"/>
      <c r="D113" s="165"/>
      <c r="E113" s="165"/>
      <c r="F113" s="165"/>
      <c r="G113" s="165"/>
      <c r="H113" s="165"/>
      <c r="I113" s="165"/>
    </row>
    <row r="114" spans="1:9" ht="45" customHeight="1">
      <c r="A114" s="157" t="s">
        <v>16</v>
      </c>
      <c r="B114" s="157"/>
      <c r="C114" s="157"/>
      <c r="D114" s="157"/>
      <c r="E114" s="157"/>
      <c r="F114" s="157"/>
      <c r="G114" s="157"/>
      <c r="H114" s="157"/>
      <c r="I114" s="157"/>
    </row>
    <row r="115" spans="1:9" ht="30" customHeight="1">
      <c r="A115" s="157" t="s">
        <v>17</v>
      </c>
      <c r="B115" s="157"/>
      <c r="C115" s="157"/>
      <c r="D115" s="157"/>
      <c r="E115" s="157"/>
      <c r="F115" s="157"/>
      <c r="G115" s="157"/>
      <c r="H115" s="157"/>
      <c r="I115" s="157"/>
    </row>
    <row r="116" spans="1:9" ht="30" customHeight="1">
      <c r="A116" s="157" t="s">
        <v>21</v>
      </c>
      <c r="B116" s="157"/>
      <c r="C116" s="157"/>
      <c r="D116" s="157"/>
      <c r="E116" s="157"/>
      <c r="F116" s="157"/>
      <c r="G116" s="157"/>
      <c r="H116" s="157"/>
      <c r="I116" s="157"/>
    </row>
    <row r="117" spans="1:9" ht="15" customHeight="1">
      <c r="A117" s="157" t="s">
        <v>20</v>
      </c>
      <c r="B117" s="157"/>
      <c r="C117" s="157"/>
      <c r="D117" s="157"/>
      <c r="E117" s="157"/>
      <c r="F117" s="157"/>
      <c r="G117" s="157"/>
      <c r="H117" s="157"/>
      <c r="I117" s="157"/>
    </row>
  </sheetData>
  <mergeCells count="27">
    <mergeCell ref="A115:I115"/>
    <mergeCell ref="A116:I116"/>
    <mergeCell ref="A117:I117"/>
    <mergeCell ref="C107:E107"/>
    <mergeCell ref="C108:E108"/>
    <mergeCell ref="C110:E110"/>
    <mergeCell ref="C111:E111"/>
    <mergeCell ref="A113:I113"/>
    <mergeCell ref="A114:I114"/>
    <mergeCell ref="A105:I105"/>
    <mergeCell ref="A15:I15"/>
    <mergeCell ref="A28:I28"/>
    <mergeCell ref="A44:I44"/>
    <mergeCell ref="A56:I56"/>
    <mergeCell ref="A83:I83"/>
    <mergeCell ref="A97:I97"/>
    <mergeCell ref="B98:G98"/>
    <mergeCell ref="B99:G99"/>
    <mergeCell ref="A101:I101"/>
    <mergeCell ref="A102:I102"/>
    <mergeCell ref="A103:I103"/>
    <mergeCell ref="A14:I14"/>
    <mergeCell ref="A3:I3"/>
    <mergeCell ref="A4:I4"/>
    <mergeCell ref="A5:I5"/>
    <mergeCell ref="A8:I8"/>
    <mergeCell ref="A10:I10"/>
  </mergeCells>
  <pageMargins left="0.70866141732283472" right="0.70866141732283472" top="0.27559055118110237" bottom="0.27559055118110237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2017-04-28T08:17:22Z</cp:lastPrinted>
  <dcterms:created xsi:type="dcterms:W3CDTF">2016-03-25T08:33:47Z</dcterms:created>
  <dcterms:modified xsi:type="dcterms:W3CDTF">2017-11-22T08:47:38Z</dcterms:modified>
</cp:coreProperties>
</file>