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/>
  </bookViews>
  <sheets>
    <sheet name="01.19" sheetId="8" r:id="rId1"/>
    <sheet name="02.18" sheetId="17" r:id="rId2"/>
    <sheet name="03.18" sheetId="18" r:id="rId3"/>
    <sheet name="04.18" sheetId="19" r:id="rId4"/>
    <sheet name="05.18" sheetId="20" r:id="rId5"/>
    <sheet name="06.18" sheetId="21" r:id="rId6"/>
    <sheet name="07.18" sheetId="22" r:id="rId7"/>
    <sheet name="08.18" sheetId="23" r:id="rId8"/>
    <sheet name="09.18" sheetId="24" r:id="rId9"/>
    <sheet name="10.18" sheetId="25" r:id="rId10"/>
    <sheet name="11.18" sheetId="26" r:id="rId11"/>
    <sheet name="12.18" sheetId="27" r:id="rId12"/>
  </sheets>
  <definedNames>
    <definedName name="_xlnm._FilterDatabase" localSheetId="0" hidden="1">'01.19'!$I$12:$I$66</definedName>
    <definedName name="_xlnm._FilterDatabase" localSheetId="1" hidden="1">'02.18'!$I$12:$I$67</definedName>
    <definedName name="_xlnm._FilterDatabase" localSheetId="2" hidden="1">'03.18'!$I$12:$I$67</definedName>
    <definedName name="_xlnm._FilterDatabase" localSheetId="3" hidden="1">'04.18'!$I$12:$I$67</definedName>
    <definedName name="_xlnm._FilterDatabase" localSheetId="4" hidden="1">'05.18'!$I$12:$I$67</definedName>
    <definedName name="_xlnm._FilterDatabase" localSheetId="5" hidden="1">'06.18'!$I$12:$I$67</definedName>
    <definedName name="_xlnm._FilterDatabase" localSheetId="6" hidden="1">'07.18'!$I$12:$I$67</definedName>
    <definedName name="_xlnm._FilterDatabase" localSheetId="7" hidden="1">'08.18'!$I$12:$I$67</definedName>
    <definedName name="_xlnm._FilterDatabase" localSheetId="8" hidden="1">'09.18'!$I$12:$I$67</definedName>
    <definedName name="_xlnm._FilterDatabase" localSheetId="9" hidden="1">'10.18'!$I$12:$I$67</definedName>
    <definedName name="_xlnm._FilterDatabase" localSheetId="10" hidden="1">'11.18'!$I$12:$I$67</definedName>
    <definedName name="_xlnm._FilterDatabase" localSheetId="11" hidden="1">'12.18'!$I$12:$I$67</definedName>
    <definedName name="_xlnm.Print_Area" localSheetId="0">'01.19'!$A$1:$I$114</definedName>
    <definedName name="_xlnm.Print_Area" localSheetId="1">'02.18'!$A$1:$I$112</definedName>
    <definedName name="_xlnm.Print_Area" localSheetId="2">'03.18'!$A$1:$I$114</definedName>
    <definedName name="_xlnm.Print_Area" localSheetId="3">'04.18'!$A$1:$I$117</definedName>
    <definedName name="_xlnm.Print_Area" localSheetId="4">'05.18'!$A$1:$I$113</definedName>
    <definedName name="_xlnm.Print_Area" localSheetId="5">'06.18'!$A$1:$I$116</definedName>
    <definedName name="_xlnm.Print_Area" localSheetId="6">'07.18'!$A$1:$I$113</definedName>
    <definedName name="_xlnm.Print_Area" localSheetId="7">'08.18'!$A$1:$I$117</definedName>
    <definedName name="_xlnm.Print_Area" localSheetId="8">'09.18'!$A$1:$I$116</definedName>
    <definedName name="_xlnm.Print_Area" localSheetId="9">'10.18'!$A$1:$I$121</definedName>
    <definedName name="_xlnm.Print_Area" localSheetId="10">'11.18'!$A$1:$I$114</definedName>
    <definedName name="_xlnm.Print_Area" localSheetId="11">'12.18'!$A$1:$I$115</definedName>
  </definedNames>
  <calcPr calcId="124519"/>
</workbook>
</file>

<file path=xl/calcChain.xml><?xml version="1.0" encoding="utf-8"?>
<calcChain xmlns="http://schemas.openxmlformats.org/spreadsheetml/2006/main">
  <c r="I91" i="8"/>
  <c r="I90"/>
  <c r="I89"/>
  <c r="I88"/>
  <c r="I86" i="27"/>
  <c r="I92"/>
  <c r="I91"/>
  <c r="I90"/>
  <c r="I88"/>
  <c r="I89"/>
  <c r="H89"/>
  <c r="I44"/>
  <c r="I86" i="26" l="1"/>
  <c r="I82"/>
  <c r="I91" l="1"/>
  <c r="I90"/>
  <c r="I89"/>
  <c r="I88"/>
  <c r="I44"/>
  <c r="I43"/>
  <c r="I86" i="25"/>
  <c r="I98"/>
  <c r="I97"/>
  <c r="I96"/>
  <c r="I95"/>
  <c r="I94"/>
  <c r="I93"/>
  <c r="I92"/>
  <c r="I91"/>
  <c r="I90"/>
  <c r="I89"/>
  <c r="I88"/>
  <c r="I64"/>
  <c r="I93" i="24" l="1"/>
  <c r="I92"/>
  <c r="I91"/>
  <c r="I90"/>
  <c r="I89"/>
  <c r="I88"/>
  <c r="I94" i="23"/>
  <c r="I93"/>
  <c r="I91"/>
  <c r="I90"/>
  <c r="I89"/>
  <c r="I88"/>
  <c r="H88"/>
  <c r="I86"/>
  <c r="I86" i="19"/>
  <c r="I59" i="18"/>
  <c r="I86" i="17"/>
  <c r="I90" i="22" l="1"/>
  <c r="I89"/>
  <c r="I88"/>
  <c r="H88"/>
  <c r="I86" i="21"/>
  <c r="I86" i="20"/>
  <c r="I93" i="21"/>
  <c r="I92"/>
  <c r="I91"/>
  <c r="I90"/>
  <c r="I89"/>
  <c r="I88"/>
  <c r="H88"/>
  <c r="I89" i="20"/>
  <c r="I82"/>
  <c r="I88"/>
  <c r="H88"/>
  <c r="I19"/>
  <c r="I94" i="19"/>
  <c r="I54"/>
  <c r="I93"/>
  <c r="I92"/>
  <c r="I91"/>
  <c r="I90"/>
  <c r="I89"/>
  <c r="I88"/>
  <c r="H88"/>
  <c r="I44"/>
  <c r="I90" i="18"/>
  <c r="I89"/>
  <c r="H90"/>
  <c r="H89"/>
  <c r="I88"/>
  <c r="H88"/>
  <c r="I91"/>
  <c r="I44"/>
  <c r="I43"/>
  <c r="I44" i="17"/>
  <c r="I43"/>
  <c r="I43" i="8"/>
  <c r="I89" i="17" l="1"/>
  <c r="I88"/>
  <c r="H88"/>
  <c r="H90" i="8"/>
  <c r="H89"/>
  <c r="H88"/>
  <c r="I87"/>
  <c r="H87"/>
  <c r="H90" i="27" l="1"/>
  <c r="I64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H44"/>
  <c r="F43"/>
  <c r="I43" s="1"/>
  <c r="F42"/>
  <c r="I42" s="1"/>
  <c r="F41"/>
  <c r="I41" s="1"/>
  <c r="F40"/>
  <c r="I40" s="1"/>
  <c r="I39"/>
  <c r="H39"/>
  <c r="H37"/>
  <c r="H36"/>
  <c r="H35"/>
  <c r="F35"/>
  <c r="I35" s="1"/>
  <c r="E35"/>
  <c r="F34"/>
  <c r="I34" s="1"/>
  <c r="E33"/>
  <c r="F33" s="1"/>
  <c r="F32"/>
  <c r="I32" s="1"/>
  <c r="F31"/>
  <c r="I31" s="1"/>
  <c r="F28"/>
  <c r="I28" s="1"/>
  <c r="F27"/>
  <c r="I27" s="1"/>
  <c r="F26"/>
  <c r="I26" s="1"/>
  <c r="I25"/>
  <c r="H25"/>
  <c r="I24"/>
  <c r="H24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H89" i="26"/>
  <c r="H85"/>
  <c r="F85"/>
  <c r="I85" s="1"/>
  <c r="F84"/>
  <c r="H84" s="1"/>
  <c r="H82"/>
  <c r="H80"/>
  <c r="F78"/>
  <c r="H78" s="1"/>
  <c r="H77"/>
  <c r="H76"/>
  <c r="F76"/>
  <c r="H75"/>
  <c r="F74"/>
  <c r="H74" s="1"/>
  <c r="H72"/>
  <c r="F72"/>
  <c r="I72" s="1"/>
  <c r="F71"/>
  <c r="H71" s="1"/>
  <c r="H70"/>
  <c r="F70"/>
  <c r="I70" s="1"/>
  <c r="F69"/>
  <c r="H69" s="1"/>
  <c r="H68"/>
  <c r="F68"/>
  <c r="I68" s="1"/>
  <c r="F67"/>
  <c r="H67" s="1"/>
  <c r="H66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H51"/>
  <c r="F51"/>
  <c r="I51" s="1"/>
  <c r="F50"/>
  <c r="H50" s="1"/>
  <c r="F49"/>
  <c r="I49" s="1"/>
  <c r="F48"/>
  <c r="H48" s="1"/>
  <c r="H47"/>
  <c r="F47"/>
  <c r="I47" s="1"/>
  <c r="F46"/>
  <c r="H46" s="1"/>
  <c r="H44"/>
  <c r="F43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H33" s="1"/>
  <c r="F32"/>
  <c r="H32" s="1"/>
  <c r="F31"/>
  <c r="I31" s="1"/>
  <c r="F28"/>
  <c r="H28" s="1"/>
  <c r="H27"/>
  <c r="F27"/>
  <c r="I27" s="1"/>
  <c r="F26"/>
  <c r="H26" s="1"/>
  <c r="I25"/>
  <c r="H25"/>
  <c r="I24"/>
  <c r="H24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H89" i="25"/>
  <c r="H26" i="27" l="1"/>
  <c r="H20"/>
  <c r="H22"/>
  <c r="H32"/>
  <c r="H42"/>
  <c r="H17"/>
  <c r="H40"/>
  <c r="H59"/>
  <c r="H28"/>
  <c r="H50"/>
  <c r="H46"/>
  <c r="H48"/>
  <c r="H52"/>
  <c r="H18"/>
  <c r="I18"/>
  <c r="H33"/>
  <c r="I33"/>
  <c r="H16"/>
  <c r="H19"/>
  <c r="H21"/>
  <c r="H23"/>
  <c r="H27"/>
  <c r="H31"/>
  <c r="H34"/>
  <c r="H41"/>
  <c r="H43"/>
  <c r="H47"/>
  <c r="H49"/>
  <c r="H51"/>
  <c r="H53"/>
  <c r="H66"/>
  <c r="I67"/>
  <c r="H68"/>
  <c r="I69"/>
  <c r="H70"/>
  <c r="I71"/>
  <c r="H72"/>
  <c r="I84"/>
  <c r="H85"/>
  <c r="H49" i="26"/>
  <c r="H53"/>
  <c r="H31"/>
  <c r="H34"/>
  <c r="H43"/>
  <c r="H41"/>
  <c r="I20"/>
  <c r="I22"/>
  <c r="I26"/>
  <c r="I28"/>
  <c r="I32"/>
  <c r="I33"/>
  <c r="I40"/>
  <c r="I42"/>
  <c r="I46"/>
  <c r="I48"/>
  <c r="I50"/>
  <c r="I52"/>
  <c r="I59"/>
  <c r="I67"/>
  <c r="I69"/>
  <c r="I71"/>
  <c r="I84"/>
  <c r="I17"/>
  <c r="I18"/>
  <c r="I94" i="27" l="1"/>
  <c r="I93" i="26"/>
  <c r="F85" i="2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H62"/>
  <c r="F62"/>
  <c r="H60"/>
  <c r="H59"/>
  <c r="F59"/>
  <c r="I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H34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85" i="24"/>
  <c r="H85" s="1"/>
  <c r="F84"/>
  <c r="I84" s="1"/>
  <c r="H82"/>
  <c r="H80"/>
  <c r="F78"/>
  <c r="H78" s="1"/>
  <c r="H77"/>
  <c r="F76"/>
  <c r="H76" s="1"/>
  <c r="H75"/>
  <c r="F74"/>
  <c r="H74" s="1"/>
  <c r="F72"/>
  <c r="H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5" i="23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H69"/>
  <c r="F69"/>
  <c r="I69" s="1"/>
  <c r="F68"/>
  <c r="H68" s="1"/>
  <c r="F67"/>
  <c r="I67" s="1"/>
  <c r="F66"/>
  <c r="H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H35"/>
  <c r="F35"/>
  <c r="I35" s="1"/>
  <c r="E35"/>
  <c r="F34"/>
  <c r="H34" s="1"/>
  <c r="E33"/>
  <c r="F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9" i="22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I69" s="1"/>
  <c r="F68"/>
  <c r="H68" s="1"/>
  <c r="F67"/>
  <c r="I67" s="1"/>
  <c r="F66"/>
  <c r="H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H35"/>
  <c r="F35"/>
  <c r="I35" s="1"/>
  <c r="E35"/>
  <c r="F34"/>
  <c r="H34" s="1"/>
  <c r="E33"/>
  <c r="F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85" i="21"/>
  <c r="I85" s="1"/>
  <c r="F84"/>
  <c r="I84" s="1"/>
  <c r="H82"/>
  <c r="H80"/>
  <c r="F78"/>
  <c r="H78" s="1"/>
  <c r="H77"/>
  <c r="F76"/>
  <c r="H76" s="1"/>
  <c r="H75"/>
  <c r="F74"/>
  <c r="H74" s="1"/>
  <c r="F72"/>
  <c r="H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9" i="20"/>
  <c r="I67"/>
  <c r="I68"/>
  <c r="I69"/>
  <c r="I70"/>
  <c r="I66"/>
  <c r="I54"/>
  <c r="I46"/>
  <c r="I47"/>
  <c r="I48"/>
  <c r="I49"/>
  <c r="I50"/>
  <c r="I90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F62"/>
  <c r="H62" s="1"/>
  <c r="H60"/>
  <c r="F59"/>
  <c r="I59" s="1"/>
  <c r="I56"/>
  <c r="F56"/>
  <c r="H56" s="1"/>
  <c r="I55"/>
  <c r="H55"/>
  <c r="F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H42"/>
  <c r="F42"/>
  <c r="I42" s="1"/>
  <c r="F41"/>
  <c r="I41" s="1"/>
  <c r="F40"/>
  <c r="I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E18"/>
  <c r="F18" s="1"/>
  <c r="H17"/>
  <c r="F17"/>
  <c r="I17" s="1"/>
  <c r="F16"/>
  <c r="I16" s="1"/>
  <c r="H89" i="19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F52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H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F85" i="18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85" i="17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H62"/>
  <c r="F62"/>
  <c r="H60"/>
  <c r="F59"/>
  <c r="I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84" i="8"/>
  <c r="F83"/>
  <c r="H83" s="1"/>
  <c r="H81"/>
  <c r="H79"/>
  <c r="F77"/>
  <c r="H77" s="1"/>
  <c r="H76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I58" s="1"/>
  <c r="F51"/>
  <c r="H51" s="1"/>
  <c r="F50"/>
  <c r="H50" s="1"/>
  <c r="I55"/>
  <c r="F55"/>
  <c r="H55" s="1"/>
  <c r="I54"/>
  <c r="F54"/>
  <c r="H54" s="1"/>
  <c r="H53"/>
  <c r="F52"/>
  <c r="H52" s="1"/>
  <c r="F49"/>
  <c r="H49" s="1"/>
  <c r="F48"/>
  <c r="H48" s="1"/>
  <c r="F47"/>
  <c r="H47" s="1"/>
  <c r="F46"/>
  <c r="H46" s="1"/>
  <c r="F45"/>
  <c r="H45" s="1"/>
  <c r="H43"/>
  <c r="F42"/>
  <c r="I42" s="1"/>
  <c r="F41"/>
  <c r="F40"/>
  <c r="F39"/>
  <c r="I38"/>
  <c r="H38"/>
  <c r="H36"/>
  <c r="H35"/>
  <c r="H34"/>
  <c r="F34"/>
  <c r="I34" s="1"/>
  <c r="E34"/>
  <c r="F33"/>
  <c r="H33" s="1"/>
  <c r="E32"/>
  <c r="F32" s="1"/>
  <c r="H32" s="1"/>
  <c r="F31"/>
  <c r="H31" s="1"/>
  <c r="F30"/>
  <c r="H30" s="1"/>
  <c r="F27"/>
  <c r="H27" s="1"/>
  <c r="H59" i="17" l="1"/>
  <c r="I53" i="20"/>
  <c r="I52"/>
  <c r="H53" i="19"/>
  <c r="I53"/>
  <c r="H19"/>
  <c r="H31"/>
  <c r="H72"/>
  <c r="H85"/>
  <c r="H52"/>
  <c r="I52"/>
  <c r="H23"/>
  <c r="H43"/>
  <c r="H16"/>
  <c r="H21"/>
  <c r="H27"/>
  <c r="H34"/>
  <c r="H41"/>
  <c r="H18" i="25"/>
  <c r="I18"/>
  <c r="H33"/>
  <c r="I33"/>
  <c r="H16"/>
  <c r="I17"/>
  <c r="H19"/>
  <c r="I20"/>
  <c r="H21"/>
  <c r="I22"/>
  <c r="H23"/>
  <c r="I26"/>
  <c r="H27"/>
  <c r="I28"/>
  <c r="H31"/>
  <c r="I32"/>
  <c r="I40"/>
  <c r="H41"/>
  <c r="I42"/>
  <c r="H43"/>
  <c r="I46"/>
  <c r="H47"/>
  <c r="I48"/>
  <c r="H49"/>
  <c r="I50"/>
  <c r="H51"/>
  <c r="I52"/>
  <c r="H53"/>
  <c r="H66"/>
  <c r="I67"/>
  <c r="H68"/>
  <c r="I69"/>
  <c r="H70"/>
  <c r="I71"/>
  <c r="H72"/>
  <c r="I84"/>
  <c r="H85"/>
  <c r="I71" i="24"/>
  <c r="H18"/>
  <c r="I18"/>
  <c r="H33"/>
  <c r="I33"/>
  <c r="H16"/>
  <c r="I17"/>
  <c r="I86" s="1"/>
  <c r="H19"/>
  <c r="I20"/>
  <c r="H21"/>
  <c r="I22"/>
  <c r="H23"/>
  <c r="I26"/>
  <c r="H27"/>
  <c r="I28"/>
  <c r="H31"/>
  <c r="I32"/>
  <c r="H34"/>
  <c r="I40"/>
  <c r="H41"/>
  <c r="I42"/>
  <c r="H43"/>
  <c r="I46"/>
  <c r="H47"/>
  <c r="I48"/>
  <c r="H49"/>
  <c r="I50"/>
  <c r="H51"/>
  <c r="I52"/>
  <c r="H53"/>
  <c r="I59"/>
  <c r="H66"/>
  <c r="I67"/>
  <c r="H68"/>
  <c r="I69"/>
  <c r="H70"/>
  <c r="I72"/>
  <c r="H84"/>
  <c r="I85"/>
  <c r="H59" i="23"/>
  <c r="H67"/>
  <c r="H72"/>
  <c r="I33"/>
  <c r="H33"/>
  <c r="I18"/>
  <c r="H18"/>
  <c r="I16"/>
  <c r="H17"/>
  <c r="I19"/>
  <c r="H20"/>
  <c r="I21"/>
  <c r="H22"/>
  <c r="I23"/>
  <c r="H26"/>
  <c r="I27"/>
  <c r="H28"/>
  <c r="I31"/>
  <c r="H32"/>
  <c r="I34"/>
  <c r="H40"/>
  <c r="I41"/>
  <c r="H42"/>
  <c r="I43"/>
  <c r="H46"/>
  <c r="I47"/>
  <c r="H48"/>
  <c r="I49"/>
  <c r="H50"/>
  <c r="I51"/>
  <c r="H52"/>
  <c r="I53"/>
  <c r="I66"/>
  <c r="I68"/>
  <c r="I70"/>
  <c r="I84"/>
  <c r="I18" i="22"/>
  <c r="H18"/>
  <c r="I33"/>
  <c r="H33"/>
  <c r="I16"/>
  <c r="H17"/>
  <c r="I19"/>
  <c r="H20"/>
  <c r="I21"/>
  <c r="H22"/>
  <c r="I23"/>
  <c r="H26"/>
  <c r="I27"/>
  <c r="H28"/>
  <c r="I31"/>
  <c r="H32"/>
  <c r="I34"/>
  <c r="H40"/>
  <c r="I41"/>
  <c r="H42"/>
  <c r="I43"/>
  <c r="H46"/>
  <c r="I47"/>
  <c r="H48"/>
  <c r="I49"/>
  <c r="H50"/>
  <c r="I51"/>
  <c r="H52"/>
  <c r="I53"/>
  <c r="H59"/>
  <c r="I66"/>
  <c r="H67"/>
  <c r="I68"/>
  <c r="H69"/>
  <c r="I70"/>
  <c r="H72"/>
  <c r="I84"/>
  <c r="H85"/>
  <c r="H85" i="21"/>
  <c r="H33"/>
  <c r="I33"/>
  <c r="H18"/>
  <c r="I18"/>
  <c r="H16"/>
  <c r="I17"/>
  <c r="H19"/>
  <c r="I20"/>
  <c r="H21"/>
  <c r="I22"/>
  <c r="H23"/>
  <c r="I26"/>
  <c r="H27"/>
  <c r="I28"/>
  <c r="H31"/>
  <c r="I32"/>
  <c r="H34"/>
  <c r="I40"/>
  <c r="H41"/>
  <c r="I42"/>
  <c r="H43"/>
  <c r="I46"/>
  <c r="H47"/>
  <c r="I48"/>
  <c r="H49"/>
  <c r="I50"/>
  <c r="H51"/>
  <c r="I52"/>
  <c r="H53"/>
  <c r="I59"/>
  <c r="H66"/>
  <c r="I67"/>
  <c r="H68"/>
  <c r="I69"/>
  <c r="H70"/>
  <c r="I72"/>
  <c r="H84"/>
  <c r="H59" i="20"/>
  <c r="H40"/>
  <c r="H51"/>
  <c r="H33"/>
  <c r="I33"/>
  <c r="H18"/>
  <c r="I18"/>
  <c r="I92" s="1"/>
  <c r="H16"/>
  <c r="H19"/>
  <c r="I20"/>
  <c r="H21"/>
  <c r="I22"/>
  <c r="H23"/>
  <c r="I26"/>
  <c r="H27"/>
  <c r="I28"/>
  <c r="H31"/>
  <c r="I32"/>
  <c r="H34"/>
  <c r="H41"/>
  <c r="H43"/>
  <c r="H72"/>
  <c r="I84"/>
  <c r="H85"/>
  <c r="I17" i="19"/>
  <c r="I18"/>
  <c r="I20"/>
  <c r="I32"/>
  <c r="I33"/>
  <c r="I40"/>
  <c r="I42"/>
  <c r="I51"/>
  <c r="I59"/>
  <c r="I84"/>
  <c r="I22"/>
  <c r="I26"/>
  <c r="I28"/>
  <c r="H18" i="18"/>
  <c r="I18"/>
  <c r="H33"/>
  <c r="I33"/>
  <c r="H16"/>
  <c r="I17"/>
  <c r="H19"/>
  <c r="I20"/>
  <c r="H21"/>
  <c r="I22"/>
  <c r="H23"/>
  <c r="I26"/>
  <c r="H27"/>
  <c r="I28"/>
  <c r="H31"/>
  <c r="I32"/>
  <c r="H34"/>
  <c r="I40"/>
  <c r="H41"/>
  <c r="I42"/>
  <c r="H43"/>
  <c r="I51"/>
  <c r="H72"/>
  <c r="I84"/>
  <c r="H85"/>
  <c r="H18" i="17"/>
  <c r="I18"/>
  <c r="H33"/>
  <c r="I33"/>
  <c r="H16"/>
  <c r="I17"/>
  <c r="I91" s="1"/>
  <c r="H19"/>
  <c r="I20"/>
  <c r="H21"/>
  <c r="I22"/>
  <c r="H23"/>
  <c r="I26"/>
  <c r="H27"/>
  <c r="I28"/>
  <c r="H31"/>
  <c r="I32"/>
  <c r="H34"/>
  <c r="I40"/>
  <c r="H41"/>
  <c r="I42"/>
  <c r="H43"/>
  <c r="I51"/>
  <c r="H72"/>
  <c r="I84"/>
  <c r="H85"/>
  <c r="H84" i="8"/>
  <c r="I84"/>
  <c r="I83"/>
  <c r="H58"/>
  <c r="I71"/>
  <c r="I50"/>
  <c r="H39"/>
  <c r="I39"/>
  <c r="H41"/>
  <c r="I41"/>
  <c r="H40"/>
  <c r="I40"/>
  <c r="H42"/>
  <c r="I30"/>
  <c r="I33"/>
  <c r="I32"/>
  <c r="I31"/>
  <c r="I27"/>
  <c r="I24"/>
  <c r="I25"/>
  <c r="F26"/>
  <c r="H26" s="1"/>
  <c r="H25"/>
  <c r="H24"/>
  <c r="F23"/>
  <c r="I23" s="1"/>
  <c r="F22"/>
  <c r="I22" s="1"/>
  <c r="F21"/>
  <c r="I21" s="1"/>
  <c r="F20"/>
  <c r="I20" s="1"/>
  <c r="F19"/>
  <c r="I19" s="1"/>
  <c r="E18"/>
  <c r="F18" s="1"/>
  <c r="H18" s="1"/>
  <c r="F17"/>
  <c r="H17" s="1"/>
  <c r="F16"/>
  <c r="I16" s="1"/>
  <c r="H16" l="1"/>
  <c r="I86" i="22"/>
  <c r="I92" s="1"/>
  <c r="I96" i="19"/>
  <c r="I86" i="18"/>
  <c r="I93" s="1"/>
  <c r="I100" i="25"/>
  <c r="I95" i="24"/>
  <c r="I96" i="23"/>
  <c r="I95" i="21"/>
  <c r="H19" i="8"/>
  <c r="H20"/>
  <c r="H21"/>
  <c r="H22"/>
  <c r="H23"/>
  <c r="I26"/>
  <c r="I17"/>
  <c r="I18"/>
  <c r="I85" s="1"/>
  <c r="I93" l="1"/>
</calcChain>
</file>

<file path=xl/sharedStrings.xml><?xml version="1.0" encoding="utf-8"?>
<sst xmlns="http://schemas.openxmlformats.org/spreadsheetml/2006/main" count="2702" uniqueCount="244">
  <si>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</si>
  <si>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</si>
  <si>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</si>
  <si>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</si>
  <si>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</si>
  <si>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</si>
  <si>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</si>
  <si>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</si>
  <si>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</si>
  <si>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</si>
  <si>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</si>
  <si>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</si>
  <si>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</si>
  <si>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</si>
  <si>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</si>
  <si>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</si>
  <si>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</si>
  <si>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</si>
  <si>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</si>
  <si>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</si>
  <si>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</si>
  <si>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</si>
  <si>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</si>
  <si>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</si>
  <si>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</si>
  <si>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</si>
  <si>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</si>
  <si>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</si>
  <si>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</si>
  <si>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</si>
  <si>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</si>
  <si>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</si>
  <si>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</si>
  <si>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</si>
  <si>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</si>
  <si>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</si>
  <si>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</si>
  <si>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</si>
  <si>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</si>
  <si>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</si>
  <si>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</si>
  <si>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</si>
  <si>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</si>
  <si>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</si>
  <si>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</si>
  <si>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</si>
  <si>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</si>
  <si>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</si>
  <si>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</si>
  <si>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</si>
  <si>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</si>
  <si>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</si>
  <si>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</si>
  <si>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</si>
  <si>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</si>
  <si>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</si>
  <si>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</si>
  <si>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</si>
  <si>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</si>
  <si>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</si>
  <si>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</si>
  <si>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</si>
  <si>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</si>
  <si>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</si>
  <si>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</si>
  <si>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</si>
  <si>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</si>
  <si>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</si>
  <si>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</si>
  <si>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</si>
  <si>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</si>
  <si>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</si>
  <si>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</si>
  <si>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</si>
  <si>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</si>
  <si>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</si>
  <si>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</si>
  <si>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</si>
  <si>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</si>
  <si>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</si>
  <si>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</si>
  <si>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</si>
  <si>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</si>
  <si>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</si>
  <si>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</si>
  <si>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</si>
  <si>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</si>
  <si>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</si>
  <si>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</si>
  <si>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</si>
  <si>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</si>
  <si>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</si>
  <si>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</si>
  <si>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1 шт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</si>
  <si>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</si>
  <si>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</si>
  <si>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</si>
  <si>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</si>
  <si>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</si>
  <si>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</si>
  <si>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</si>
  <si>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</si>
  <si>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</si>
  <si>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</si>
  <si>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</si>
  <si>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</si>
  <si>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шкафов для щитов и слаботочн.устройств</t>
  </si>
  <si>
    <t>Влажная протирка отопительных приборов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</si>
  <si>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</si>
  <si>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</si>
  <si>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</si>
  <si>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</si>
  <si>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</si>
  <si>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</si>
  <si>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</si>
  <si>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</si>
  <si>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</si>
  <si>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</si>
  <si>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</si>
  <si>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</si>
  <si>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</si>
  <si>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</si>
  <si>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</si>
  <si>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</si>
  <si>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</si>
  <si>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</si>
  <si>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</si>
  <si>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руб/м2 в мес.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</si>
  <si>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</si>
  <si>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</si>
  <si>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</si>
  <si>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</si>
  <si>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</si>
  <si>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</si>
  <si>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</si>
  <si>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ул.Нефтяников пгт.Ярега
</t>
  </si>
  <si>
    <t xml:space="preserve"> </t>
  </si>
  <si>
    <t>156 раз в год</t>
  </si>
  <si>
    <t>104 раза в год</t>
  </si>
  <si>
    <t xml:space="preserve">24 раза в год 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</si>
  <si>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</si>
  <si>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д.9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</si>
  <si>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</si>
  <si>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</si>
  <si>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</si>
  <si>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</si>
  <si>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Уборка газонов, грунта</t>
  </si>
  <si>
    <t>Подметание территории с усовершенствованным покрытием асф.: крыльца, контейнерн пл., проезд, тротуар</t>
  </si>
  <si>
    <t>Проверка дымоходов</t>
  </si>
  <si>
    <t>5 раз в год</t>
  </si>
  <si>
    <t>Спуск воды после промывки СО в канализацию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</si>
  <si>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</si>
  <si>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</si>
  <si>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</si>
  <si>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</si>
  <si>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</si>
  <si>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</si>
  <si>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</si>
  <si>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Смена трубопроводов на полипропиленовые трубы PN25 диаметром 25 мм</t>
  </si>
  <si>
    <t>АКТ №6</t>
  </si>
  <si>
    <t>АКТ №7</t>
  </si>
  <si>
    <t>Внеплановый осмотр электросетей, армазуры и электрооборудования на лестничных клетках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</si>
  <si>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</si>
  <si>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</si>
  <si>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</si>
  <si>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</si>
  <si>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</si>
  <si>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</si>
  <si>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</si>
  <si>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Внеплановая проверка вентканалов</t>
  </si>
  <si>
    <t>за период с 01.02.2018 г. по 28.02.2018 г.</t>
  </si>
  <si>
    <t>за период с 01.03.2018 г. по 31.03.2018 г.</t>
  </si>
  <si>
    <t>Смена трубопроводов на полипропиленовые трубы PN20 диаметром 20 мм</t>
  </si>
  <si>
    <t>за период с 01.04.2018 г. по 30.04.2018 г.</t>
  </si>
  <si>
    <t xml:space="preserve">Внеплановый осмотр СО </t>
  </si>
  <si>
    <t>Ремонт силового предохранительного шкафа( со стоимостью материалов)</t>
  </si>
  <si>
    <t>Внеплановаяя проверка дымоходов</t>
  </si>
  <si>
    <t>за период с 01.05.2018 г. по 31.05.2018 г.</t>
  </si>
  <si>
    <t>10 м2</t>
  </si>
  <si>
    <t>за период с 01.06.2018 г. по 30.06.2018 г.</t>
  </si>
  <si>
    <t>Установка скамейки</t>
  </si>
  <si>
    <t>Погрузка металлолома, строительного мусора</t>
  </si>
  <si>
    <t>мЗ</t>
  </si>
  <si>
    <t>Работа гона</t>
  </si>
  <si>
    <t>маш/час</t>
  </si>
  <si>
    <t>Ремонт отдельных мест покрытия из асбоцементных листов обыкновенного профиля</t>
  </si>
  <si>
    <t>2. Всего за период с 01.05.2018 по 31.05.2018 выполнено работ (оказано услуг) на общую сумму: 88535,75 руб.</t>
  </si>
  <si>
    <t>(восемьдесят восемь тысяч пятьсот тридцать пять рублей 75  копеек)</t>
  </si>
  <si>
    <t>2. Всего за период с 01.06.2018 по 30.06.2018 выполнено работ (оказано услуг) на общую сумму: 55316,69 руб.</t>
  </si>
  <si>
    <t>(пятьдесят пять тысяч триста шестьнадцать рублей 69  копеек)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</si>
  <si>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</si>
  <si>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</si>
  <si>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</si>
  <si>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2. Всего за период с 01.07.2018 по 31.07.2018 выполнено работ (оказано услуг) на общую сумму: 31466,28 руб.</t>
  </si>
  <si>
    <t>(тридцать одна тысяча четыреста шестьдесят шесть рублей 28 копеек)</t>
  </si>
  <si>
    <t>2. Всего за период с 01.02.2018 по 28.02.2018 выполнено работ (оказано услуг) на общую сумму: 37390,83 руб.</t>
  </si>
  <si>
    <t>(тридцать семь тысяч триста девяносто рублей 83 копейки)</t>
  </si>
  <si>
    <t>27м2</t>
  </si>
  <si>
    <t>2. Всего за период с 01.03.2018 по 31.03.2018 выполнено работ (оказано услуг) на общую сумму: 36766,96 руб.</t>
  </si>
  <si>
    <t>(тридцать шесть тысяч семьсот шестьдесят шесть рублей 96 копеек)</t>
  </si>
  <si>
    <t>2. Всего за период с 01.04.2018 по 30.04.2018 выполнено работ (оказано услуг) на общую сумму: 45982,59 руб.</t>
  </si>
  <si>
    <t>( сорок пять тысяч девятьсот восемьдесят два рубля 59  копеек)</t>
  </si>
  <si>
    <t xml:space="preserve">Смена сгонов у трубопроводов диаметром до 20 мм </t>
  </si>
  <si>
    <t>1 сгон</t>
  </si>
  <si>
    <t xml:space="preserve">Вывертывание и ввертывание радиаторной пробки.   </t>
  </si>
  <si>
    <t>1 пробка</t>
  </si>
  <si>
    <t>за период с 01.08.2018 г. по 31.08.2018 г.</t>
  </si>
  <si>
    <t>за период с 01.09.2018 г. по 30.09.2018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</si>
  <si>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</si>
  <si>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</si>
  <si>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01.08.2018 по 31.08.2018 выполнено работ (оказано услуг) на общую сумму: 30968,35 руб.</t>
  </si>
  <si>
    <t>(тридцать тысяч  девятьсот шестьдесят восемь рублей 35 копеек)</t>
  </si>
  <si>
    <t>Установка хомута диаметром до 50 мм</t>
  </si>
  <si>
    <t>место</t>
  </si>
  <si>
    <t>Внеплановый осмотр кровель из штучных материалов</t>
  </si>
  <si>
    <t>2. Всего за период с 01.09.2018 по 30.09.2018 выполнено работ (оказано услуг) на общую сумму: 41228,70 руб.</t>
  </si>
  <si>
    <t>(сорок одна тысяча двести двадцать восемь рублей 70 копеек)</t>
  </si>
  <si>
    <t>Разборка лавочки</t>
  </si>
  <si>
    <t>за период с 01.10.2018 г. по 31.10.2018 г.</t>
  </si>
  <si>
    <t>Демонтаж цементной стяжки</t>
  </si>
  <si>
    <t>Щебень</t>
  </si>
  <si>
    <t>Погрузка строительного мусора</t>
  </si>
  <si>
    <t>Работа автопогрузчика</t>
  </si>
  <si>
    <t>Муфта разъемная 25*3/4 ВР</t>
  </si>
  <si>
    <t>Муфта разъемная 25*3/4 НР</t>
  </si>
  <si>
    <t>2. Всего за период с 01.10.2018 по 31.10.2018 выполнено работ (оказано услуг) на общую сумму: 49942,25 руб.</t>
  </si>
  <si>
    <t>(сорок девять тысяч девятьсот сорок два рубля 25 копеек 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</si>
  <si>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</si>
  <si>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</si>
  <si>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Очистка канализационной сети внутренней</t>
  </si>
  <si>
    <t>1м</t>
  </si>
  <si>
    <t>2. Всего за период с 01.11.2018 по 30.11.2018 выполнено работ (оказано услуг) на общую сумму: 28559,53 руб.</t>
  </si>
  <si>
    <t>(двадцать восемь тысяч пятьсот пятьдесят девять рублей 53 копейки)</t>
  </si>
  <si>
    <t>за период с 01.12.2018 г. по 31.12.2018 г.</t>
  </si>
  <si>
    <t>Осмотр водопроводов, канализации, отопления в квартирах</t>
  </si>
  <si>
    <t>100 кв.</t>
  </si>
  <si>
    <t>2. Всего за период с 01.12.2018 по 31.12.2018 выполнено работ (оказано услуг) на общую сумму: 30019,53 руб.</t>
  </si>
  <si>
    <t>(тридцать тысяч девятнадцать рублей 53 копейки)</t>
  </si>
  <si>
    <t>за период с 01.01.2019 г. по 31.01.2019 г.</t>
  </si>
  <si>
    <t xml:space="preserve">Очистка канализационной сети внутренней </t>
  </si>
  <si>
    <t>м</t>
  </si>
  <si>
    <t>Расчистка щебня у порога</t>
  </si>
  <si>
    <t>2. Всего за период с 01.01.2019 по 31.01.2019 выполнено работ (оказано услуг) на общую сумму: 42043,09 руб.</t>
  </si>
  <si>
    <t>(сорок две тысячи сорок три рубля 09 копеек)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</si>
</sst>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left" vertical="center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abSelected="1" topLeftCell="A71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151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238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6"/>
      <c r="F6" s="61"/>
      <c r="G6" s="61"/>
      <c r="H6" s="76"/>
      <c r="I6" s="31">
        <v>43496</v>
      </c>
      <c r="J6" s="2"/>
      <c r="K6" s="2"/>
      <c r="L6" s="2"/>
      <c r="M6" s="2"/>
    </row>
    <row r="7" spans="1:13" ht="15.75" customHeight="1">
      <c r="B7" s="63"/>
      <c r="C7" s="63"/>
      <c r="D7" s="63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154" t="s">
        <v>85</v>
      </c>
      <c r="B28" s="154"/>
      <c r="C28" s="154"/>
      <c r="D28" s="154"/>
      <c r="E28" s="154"/>
      <c r="F28" s="154"/>
      <c r="G28" s="154"/>
      <c r="H28" s="154"/>
      <c r="I28" s="154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146</v>
      </c>
      <c r="C30" s="87" t="s">
        <v>108</v>
      </c>
      <c r="D30" s="86" t="s">
        <v>109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147</v>
      </c>
      <c r="C31" s="87" t="s">
        <v>108</v>
      </c>
      <c r="D31" s="86" t="s">
        <v>110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108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111</v>
      </c>
      <c r="C33" s="87" t="s">
        <v>40</v>
      </c>
      <c r="D33" s="86" t="s">
        <v>64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112</v>
      </c>
      <c r="C34" s="87" t="s">
        <v>29</v>
      </c>
      <c r="D34" s="86" t="s">
        <v>64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66</v>
      </c>
      <c r="C35" s="87" t="s">
        <v>32</v>
      </c>
      <c r="D35" s="86" t="s">
        <v>68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67</v>
      </c>
      <c r="C36" s="87" t="s">
        <v>31</v>
      </c>
      <c r="D36" s="86" t="s">
        <v>68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 t="shared" ref="I38:I41" si="7">F38/6*G38</f>
        <v>633.45666666666659</v>
      </c>
      <c r="J38" s="24"/>
    </row>
    <row r="39" spans="1:14" ht="15.75" customHeight="1">
      <c r="A39" s="35">
        <v>6</v>
      </c>
      <c r="B39" s="86" t="s">
        <v>69</v>
      </c>
      <c r="C39" s="67" t="s">
        <v>28</v>
      </c>
      <c r="D39" s="36" t="s">
        <v>113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si="7"/>
        <v>853.62986249999994</v>
      </c>
      <c r="J39" s="24"/>
    </row>
    <row r="40" spans="1:14" ht="15.75" customHeight="1">
      <c r="A40" s="35">
        <v>7</v>
      </c>
      <c r="B40" s="86" t="s">
        <v>70</v>
      </c>
      <c r="C40" s="44" t="s">
        <v>28</v>
      </c>
      <c r="D40" s="34" t="s">
        <v>114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84</v>
      </c>
      <c r="C41" s="44" t="s">
        <v>108</v>
      </c>
      <c r="D41" s="34" t="s">
        <v>115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116</v>
      </c>
      <c r="C42" s="44" t="s">
        <v>108</v>
      </c>
      <c r="D42" s="34" t="s">
        <v>117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F42/7.5*G42</f>
        <v>92.820300000000003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71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F43/7.5*G43</f>
        <v>66.198000000000008</v>
      </c>
      <c r="J43" s="24"/>
      <c r="L43" s="20"/>
      <c r="M43" s="21"/>
      <c r="N43" s="22"/>
    </row>
    <row r="44" spans="1:14" ht="15.75" customHeight="1">
      <c r="A44" s="155" t="s">
        <v>142</v>
      </c>
      <c r="B44" s="156"/>
      <c r="C44" s="156"/>
      <c r="D44" s="156"/>
      <c r="E44" s="156"/>
      <c r="F44" s="156"/>
      <c r="G44" s="156"/>
      <c r="H44" s="156"/>
      <c r="I44" s="157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118</v>
      </c>
      <c r="C45" s="87" t="s">
        <v>108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108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108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108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11</v>
      </c>
      <c r="B50" s="86" t="s">
        <v>57</v>
      </c>
      <c r="C50" s="87" t="s">
        <v>108</v>
      </c>
      <c r="D50" s="86" t="s">
        <v>149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119</v>
      </c>
      <c r="C51" s="87" t="s">
        <v>108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120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customHeight="1">
      <c r="A54" s="45">
        <v>12</v>
      </c>
      <c r="B54" s="86" t="s">
        <v>148</v>
      </c>
      <c r="C54" s="87" t="s">
        <v>29</v>
      </c>
      <c r="D54" s="86" t="s">
        <v>72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customHeight="1">
      <c r="A55" s="45">
        <v>13</v>
      </c>
      <c r="B55" s="86" t="s">
        <v>41</v>
      </c>
      <c r="C55" s="87" t="s">
        <v>29</v>
      </c>
      <c r="D55" s="86" t="s">
        <v>72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55" t="s">
        <v>143</v>
      </c>
      <c r="B56" s="156"/>
      <c r="C56" s="156"/>
      <c r="D56" s="156"/>
      <c r="E56" s="156"/>
      <c r="F56" s="156"/>
      <c r="G56" s="156"/>
      <c r="H56" s="156"/>
      <c r="I56" s="157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15</v>
      </c>
      <c r="B58" s="86" t="s">
        <v>122</v>
      </c>
      <c r="C58" s="87" t="s">
        <v>98</v>
      </c>
      <c r="D58" s="86" t="s">
        <v>73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hidden="1" customHeight="1">
      <c r="A59" s="45"/>
      <c r="B59" s="96" t="s">
        <v>88</v>
      </c>
      <c r="C59" s="97" t="s">
        <v>123</v>
      </c>
      <c r="D59" s="96" t="s">
        <v>68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66" t="s">
        <v>44</v>
      </c>
      <c r="C60" s="66"/>
      <c r="D60" s="66"/>
      <c r="E60" s="77"/>
      <c r="F60" s="66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66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121</v>
      </c>
      <c r="D63" s="15" t="s">
        <v>68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121</v>
      </c>
      <c r="D64" s="15" t="s">
        <v>68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124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125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78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126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150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58</v>
      </c>
      <c r="C70" s="17" t="s">
        <v>59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14</v>
      </c>
      <c r="B71" s="15" t="s">
        <v>89</v>
      </c>
      <c r="C71" s="30" t="s">
        <v>127</v>
      </c>
      <c r="D71" s="15" t="s">
        <v>68</v>
      </c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2" ht="15.75" hidden="1" customHeight="1">
      <c r="A72" s="30"/>
      <c r="B72" s="53" t="s">
        <v>74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129</v>
      </c>
      <c r="C73" s="17" t="s">
        <v>130</v>
      </c>
      <c r="D73" s="15" t="s">
        <v>68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131</v>
      </c>
      <c r="C74" s="17" t="s">
        <v>132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75</v>
      </c>
      <c r="C75" s="17" t="s">
        <v>30</v>
      </c>
      <c r="D75" s="15" t="s">
        <v>68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76</v>
      </c>
      <c r="C76" s="17" t="s">
        <v>29</v>
      </c>
      <c r="D76" s="15" t="s">
        <v>68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90</v>
      </c>
      <c r="C77" s="17" t="s">
        <v>29</v>
      </c>
      <c r="D77" s="15" t="s">
        <v>68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77</v>
      </c>
      <c r="C78" s="42"/>
      <c r="D78" s="30"/>
      <c r="E78" s="30"/>
      <c r="F78" s="19"/>
      <c r="G78" s="40" t="s">
        <v>136</v>
      </c>
      <c r="H78" s="40"/>
      <c r="I78" s="19"/>
    </row>
    <row r="79" spans="1:22" ht="15.75" hidden="1" customHeight="1">
      <c r="A79" s="30">
        <v>39</v>
      </c>
      <c r="B79" s="56" t="s">
        <v>133</v>
      </c>
      <c r="C79" s="17" t="s">
        <v>78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66" t="s">
        <v>128</v>
      </c>
      <c r="C80" s="66"/>
      <c r="D80" s="66"/>
      <c r="E80" s="77"/>
      <c r="F80" s="66"/>
      <c r="G80" s="66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95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41" t="s">
        <v>144</v>
      </c>
      <c r="B82" s="142"/>
      <c r="C82" s="142"/>
      <c r="D82" s="142"/>
      <c r="E82" s="142"/>
      <c r="F82" s="142"/>
      <c r="G82" s="142"/>
      <c r="H82" s="142"/>
      <c r="I82" s="143"/>
    </row>
    <row r="83" spans="1:9" ht="15.75" customHeight="1">
      <c r="A83" s="30">
        <v>15</v>
      </c>
      <c r="B83" s="86" t="s">
        <v>134</v>
      </c>
      <c r="C83" s="17" t="s">
        <v>55</v>
      </c>
      <c r="D83" s="105" t="s">
        <v>56</v>
      </c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16</v>
      </c>
      <c r="B84" s="15" t="s">
        <v>79</v>
      </c>
      <c r="C84" s="17"/>
      <c r="D84" s="105" t="s">
        <v>56</v>
      </c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81</v>
      </c>
      <c r="C85" s="45"/>
      <c r="D85" s="16"/>
      <c r="E85" s="16"/>
      <c r="F85" s="16"/>
      <c r="G85" s="19"/>
      <c r="H85" s="19"/>
      <c r="I85" s="32">
        <f>I84+I83+I71+I55+I54+I50+I43+I42+I41+I40+I39+I38+I27+I18+I17+I16</f>
        <v>38382.113497666658</v>
      </c>
    </row>
    <row r="86" spans="1:9" ht="15.75" customHeight="1">
      <c r="A86" s="144" t="s">
        <v>61</v>
      </c>
      <c r="B86" s="145"/>
      <c r="C86" s="145"/>
      <c r="D86" s="145"/>
      <c r="E86" s="145"/>
      <c r="F86" s="145"/>
      <c r="G86" s="145"/>
      <c r="H86" s="145"/>
      <c r="I86" s="146"/>
    </row>
    <row r="87" spans="1:9" ht="15.75" customHeight="1">
      <c r="A87" s="46">
        <v>17</v>
      </c>
      <c r="B87" s="15" t="s">
        <v>167</v>
      </c>
      <c r="C87" s="17" t="s">
        <v>168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28.5" customHeight="1">
      <c r="A88" s="30">
        <v>18</v>
      </c>
      <c r="B88" s="107" t="s">
        <v>228</v>
      </c>
      <c r="C88" s="108" t="s">
        <v>28</v>
      </c>
      <c r="D88" s="56"/>
      <c r="E88" s="13"/>
      <c r="F88" s="13">
        <v>1</v>
      </c>
      <c r="G88" s="40">
        <v>19757.060000000001</v>
      </c>
      <c r="H88" s="102">
        <f>G88*F88/1000</f>
        <v>19.757060000000003</v>
      </c>
      <c r="I88" s="13">
        <f>G88*6*0.599/1000</f>
        <v>71.006873640000009</v>
      </c>
    </row>
    <row r="89" spans="1:9" ht="14.25" customHeight="1">
      <c r="A89" s="30">
        <v>19</v>
      </c>
      <c r="B89" s="107" t="s">
        <v>239</v>
      </c>
      <c r="C89" s="108" t="s">
        <v>240</v>
      </c>
      <c r="D89" s="15"/>
      <c r="E89" s="19"/>
      <c r="F89" s="13">
        <v>0.01</v>
      </c>
      <c r="G89" s="40">
        <v>273</v>
      </c>
      <c r="H89" s="102">
        <f t="shared" ref="H89:H90" si="12">G89*F89/1000</f>
        <v>2.7299999999999998E-3</v>
      </c>
      <c r="I89" s="113">
        <f>G89*13</f>
        <v>3549</v>
      </c>
    </row>
    <row r="90" spans="1:9" ht="15" customHeight="1">
      <c r="A90" s="30">
        <v>20</v>
      </c>
      <c r="B90" s="121" t="s">
        <v>241</v>
      </c>
      <c r="C90" s="126" t="s">
        <v>182</v>
      </c>
      <c r="D90" s="15"/>
      <c r="E90" s="19"/>
      <c r="F90" s="13">
        <v>1</v>
      </c>
      <c r="G90" s="40">
        <v>1208.67</v>
      </c>
      <c r="H90" s="102">
        <f t="shared" si="12"/>
        <v>1.2086700000000001</v>
      </c>
      <c r="I90" s="13">
        <f>G90*0.02</f>
        <v>24.173400000000001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SUM(I87:I90)</f>
        <v>3660.9802736400002</v>
      </c>
    </row>
    <row r="92" spans="1:9" ht="15.75" customHeight="1">
      <c r="A92" s="30"/>
      <c r="B92" s="56" t="s">
        <v>80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145</v>
      </c>
      <c r="C93" s="38"/>
      <c r="D93" s="38"/>
      <c r="E93" s="38"/>
      <c r="F93" s="38"/>
      <c r="G93" s="38"/>
      <c r="H93" s="38"/>
      <c r="I93" s="49">
        <f>I85+I91</f>
        <v>42043.09377130666</v>
      </c>
    </row>
    <row r="94" spans="1:9" ht="15.75" customHeight="1">
      <c r="A94" s="147" t="s">
        <v>242</v>
      </c>
      <c r="B94" s="147"/>
      <c r="C94" s="147"/>
      <c r="D94" s="147"/>
      <c r="E94" s="147"/>
      <c r="F94" s="147"/>
      <c r="G94" s="147"/>
      <c r="H94" s="147"/>
      <c r="I94" s="147"/>
    </row>
    <row r="95" spans="1:9" ht="15.75" customHeight="1">
      <c r="A95" s="65"/>
      <c r="B95" s="131" t="s">
        <v>243</v>
      </c>
      <c r="C95" s="131"/>
      <c r="D95" s="131"/>
      <c r="E95" s="131"/>
      <c r="F95" s="131"/>
      <c r="G95" s="131"/>
      <c r="H95" s="84"/>
      <c r="I95" s="3"/>
    </row>
    <row r="96" spans="1:9" ht="15.75" customHeight="1">
      <c r="A96" s="60"/>
      <c r="B96" s="132" t="s">
        <v>6</v>
      </c>
      <c r="C96" s="132"/>
      <c r="D96" s="132"/>
      <c r="E96" s="132"/>
      <c r="F96" s="132"/>
      <c r="G96" s="132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6" t="s">
        <v>7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6" t="s">
        <v>8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133" t="s">
        <v>62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 customHeight="1">
      <c r="A101" s="11"/>
    </row>
    <row r="102" spans="1:9" ht="15.75" customHeight="1">
      <c r="A102" s="134" t="s">
        <v>9</v>
      </c>
      <c r="B102" s="134"/>
      <c r="C102" s="134"/>
      <c r="D102" s="134"/>
      <c r="E102" s="134"/>
      <c r="F102" s="134"/>
      <c r="G102" s="134"/>
      <c r="H102" s="134"/>
      <c r="I102" s="134"/>
    </row>
    <row r="103" spans="1:9" ht="15.75" customHeight="1">
      <c r="A103" s="4"/>
    </row>
    <row r="104" spans="1:9" ht="15.75" customHeight="1">
      <c r="B104" s="63" t="s">
        <v>10</v>
      </c>
      <c r="C104" s="135" t="s">
        <v>92</v>
      </c>
      <c r="D104" s="135"/>
      <c r="E104" s="135"/>
      <c r="F104" s="135"/>
      <c r="I104" s="64"/>
    </row>
    <row r="105" spans="1:9" ht="15.75" customHeight="1">
      <c r="A105" s="60"/>
      <c r="C105" s="132" t="s">
        <v>11</v>
      </c>
      <c r="D105" s="132"/>
      <c r="E105" s="132"/>
      <c r="F105" s="132"/>
      <c r="I105" s="62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63" t="s">
        <v>13</v>
      </c>
      <c r="C107" s="138"/>
      <c r="D107" s="138"/>
      <c r="E107" s="138"/>
      <c r="F107" s="138"/>
      <c r="I107" s="64"/>
    </row>
    <row r="108" spans="1:9" ht="15.75" customHeight="1">
      <c r="A108" s="60"/>
      <c r="C108" s="139" t="s">
        <v>11</v>
      </c>
      <c r="D108" s="139"/>
      <c r="E108" s="139"/>
      <c r="F108" s="139"/>
      <c r="I108" s="62" t="s">
        <v>12</v>
      </c>
    </row>
    <row r="109" spans="1:9" ht="15.75" customHeight="1">
      <c r="A109" s="4" t="s">
        <v>14</v>
      </c>
    </row>
    <row r="110" spans="1:9">
      <c r="A110" s="140" t="s">
        <v>15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45" customHeight="1">
      <c r="A111" s="137" t="s">
        <v>16</v>
      </c>
      <c r="B111" s="137"/>
      <c r="C111" s="137"/>
      <c r="D111" s="137"/>
      <c r="E111" s="137"/>
      <c r="F111" s="137"/>
      <c r="G111" s="137"/>
      <c r="H111" s="137"/>
      <c r="I111" s="137"/>
    </row>
    <row r="112" spans="1:9" ht="30" customHeight="1">
      <c r="A112" s="137" t="s">
        <v>17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30" customHeight="1">
      <c r="A113" s="137" t="s">
        <v>21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" customHeight="1">
      <c r="A114" s="137" t="s">
        <v>20</v>
      </c>
      <c r="B114" s="137"/>
      <c r="C114" s="137"/>
      <c r="D114" s="137"/>
      <c r="E114" s="137"/>
      <c r="F114" s="137"/>
      <c r="G114" s="137"/>
      <c r="H114" s="137"/>
      <c r="I114" s="137"/>
    </row>
  </sheetData>
  <autoFilter ref="I12:I66"/>
  <mergeCells count="29">
    <mergeCell ref="A82:I82"/>
    <mergeCell ref="A86:I86"/>
    <mergeCell ref="A94:I94"/>
    <mergeCell ref="R71:U71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56:I56"/>
    <mergeCell ref="C105:F105"/>
    <mergeCell ref="A113:I113"/>
    <mergeCell ref="A114:I114"/>
    <mergeCell ref="C107:F107"/>
    <mergeCell ref="C108:F108"/>
    <mergeCell ref="A110:I110"/>
    <mergeCell ref="A111:I111"/>
    <mergeCell ref="A112:I112"/>
    <mergeCell ref="B95:G95"/>
    <mergeCell ref="B96:G96"/>
    <mergeCell ref="A100:I100"/>
    <mergeCell ref="A102:I102"/>
    <mergeCell ref="C104:F104"/>
    <mergeCell ref="A98:I98"/>
    <mergeCell ref="A99:I9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1"/>
  <sheetViews>
    <sheetView topLeftCell="A55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164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218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43404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customHeight="1">
      <c r="A52" s="45">
        <v>10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customHeight="1">
      <c r="A53" s="45">
        <v>11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customHeight="1">
      <c r="A55" s="45">
        <v>13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143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8.75" customHeight="1">
      <c r="A64" s="45">
        <v>15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f>G64*3</f>
        <v>830.22</v>
      </c>
      <c r="J64" s="24"/>
      <c r="L64" s="20"/>
      <c r="M64" s="21"/>
      <c r="N64" s="22"/>
    </row>
    <row r="65" spans="1:22" ht="19.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4.2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4.2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7.2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6.5" hidden="1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16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3992</v>
      </c>
    </row>
    <row r="83" spans="1:21" ht="15.75" customHeight="1">
      <c r="A83" s="141" t="s">
        <v>144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17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18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I85+I84+I72+I64+I56+I55+I54+I53+I52+I35+I34+I32+I31+I28+I27+I18+I17+I16</f>
        <v>43733.338094444443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5.75" customHeight="1">
      <c r="A88" s="30">
        <v>19</v>
      </c>
      <c r="B88" s="41" t="s">
        <v>167</v>
      </c>
      <c r="C88" s="42" t="s">
        <v>168</v>
      </c>
      <c r="D88" s="46"/>
      <c r="E88" s="46"/>
      <c r="F88" s="46"/>
      <c r="G88" s="40">
        <v>1.2</v>
      </c>
      <c r="H88" s="46"/>
      <c r="I88" s="46">
        <f>G88*12</f>
        <v>14.399999999999999</v>
      </c>
    </row>
    <row r="89" spans="1:21" ht="16.5" customHeight="1">
      <c r="A89" s="30">
        <v>20</v>
      </c>
      <c r="B89" s="121" t="s">
        <v>83</v>
      </c>
      <c r="C89" s="126" t="s">
        <v>121</v>
      </c>
      <c r="D89" s="56"/>
      <c r="E89" s="40"/>
      <c r="F89" s="40">
        <v>5.5</v>
      </c>
      <c r="G89" s="40">
        <v>197.48</v>
      </c>
      <c r="H89" s="112">
        <f t="shared" ref="H89" si="15">G89*F89/1000</f>
        <v>1.0861399999999999</v>
      </c>
      <c r="I89" s="19">
        <f>G89*1</f>
        <v>197.48</v>
      </c>
    </row>
    <row r="90" spans="1:21" ht="31.5" customHeight="1">
      <c r="A90" s="30">
        <v>21</v>
      </c>
      <c r="B90" s="107" t="s">
        <v>161</v>
      </c>
      <c r="C90" s="108" t="s">
        <v>38</v>
      </c>
      <c r="D90" s="56"/>
      <c r="E90" s="40"/>
      <c r="F90" s="40"/>
      <c r="G90" s="40">
        <v>3724.37</v>
      </c>
      <c r="H90" s="112"/>
      <c r="I90" s="19">
        <f>G90*0.01</f>
        <v>37.243699999999997</v>
      </c>
    </row>
    <row r="91" spans="1:21" ht="18" customHeight="1">
      <c r="A91" s="30">
        <v>22</v>
      </c>
      <c r="B91" s="125" t="s">
        <v>219</v>
      </c>
      <c r="C91" s="126" t="s">
        <v>55</v>
      </c>
      <c r="D91" s="56"/>
      <c r="E91" s="40"/>
      <c r="F91" s="40"/>
      <c r="G91" s="128">
        <v>528.86</v>
      </c>
      <c r="H91" s="112"/>
      <c r="I91" s="19">
        <f>G91*3</f>
        <v>1586.58</v>
      </c>
    </row>
    <row r="92" spans="1:21" ht="18" customHeight="1">
      <c r="A92" s="30">
        <v>23</v>
      </c>
      <c r="B92" s="123" t="s">
        <v>220</v>
      </c>
      <c r="C92" s="124" t="s">
        <v>32</v>
      </c>
      <c r="D92" s="56"/>
      <c r="E92" s="40"/>
      <c r="F92" s="40"/>
      <c r="G92" s="128">
        <v>745.76</v>
      </c>
      <c r="H92" s="112"/>
      <c r="I92" s="19">
        <f>G92*1</f>
        <v>745.76</v>
      </c>
    </row>
    <row r="93" spans="1:21" ht="14.25" customHeight="1">
      <c r="A93" s="30">
        <v>24</v>
      </c>
      <c r="B93" s="130" t="s">
        <v>221</v>
      </c>
      <c r="C93" s="124" t="s">
        <v>182</v>
      </c>
      <c r="D93" s="56"/>
      <c r="E93" s="40"/>
      <c r="F93" s="40"/>
      <c r="G93" s="40">
        <v>253.69</v>
      </c>
      <c r="H93" s="112"/>
      <c r="I93" s="19">
        <f>G93*1</f>
        <v>253.69</v>
      </c>
    </row>
    <row r="94" spans="1:21" ht="15.75" customHeight="1">
      <c r="A94" s="30">
        <v>25</v>
      </c>
      <c r="B94" s="130" t="s">
        <v>222</v>
      </c>
      <c r="C94" s="124" t="s">
        <v>123</v>
      </c>
      <c r="D94" s="56"/>
      <c r="E94" s="40"/>
      <c r="F94" s="40"/>
      <c r="G94" s="40">
        <v>1765</v>
      </c>
      <c r="H94" s="112"/>
      <c r="I94" s="19">
        <f>G94*1.5</f>
        <v>2647.5</v>
      </c>
    </row>
    <row r="95" spans="1:21" ht="13.5" customHeight="1">
      <c r="A95" s="30">
        <v>26</v>
      </c>
      <c r="B95" s="121" t="s">
        <v>223</v>
      </c>
      <c r="C95" s="126" t="s">
        <v>121</v>
      </c>
      <c r="D95" s="56"/>
      <c r="E95" s="40"/>
      <c r="F95" s="40"/>
      <c r="G95" s="40">
        <v>151.31</v>
      </c>
      <c r="H95" s="112"/>
      <c r="I95" s="19">
        <f>G95*2</f>
        <v>302.62</v>
      </c>
    </row>
    <row r="96" spans="1:21" ht="19.5" customHeight="1">
      <c r="A96" s="30">
        <v>27</v>
      </c>
      <c r="B96" s="121" t="s">
        <v>224</v>
      </c>
      <c r="C96" s="126" t="s">
        <v>121</v>
      </c>
      <c r="D96" s="56"/>
      <c r="E96" s="40"/>
      <c r="F96" s="40"/>
      <c r="G96" s="40">
        <v>169.24</v>
      </c>
      <c r="H96" s="112"/>
      <c r="I96" s="19">
        <f>G96*1</f>
        <v>169.24</v>
      </c>
    </row>
    <row r="97" spans="1:9" ht="31.5" customHeight="1">
      <c r="A97" s="30">
        <v>28</v>
      </c>
      <c r="B97" s="107" t="s">
        <v>158</v>
      </c>
      <c r="C97" s="108" t="s">
        <v>82</v>
      </c>
      <c r="D97" s="56"/>
      <c r="E97" s="40"/>
      <c r="F97" s="40"/>
      <c r="G97" s="40">
        <v>1272</v>
      </c>
      <c r="H97" s="112"/>
      <c r="I97" s="19">
        <f>G97*0.2</f>
        <v>254.4</v>
      </c>
    </row>
    <row r="98" spans="1:9" ht="15.75" customHeight="1">
      <c r="A98" s="30"/>
      <c r="B98" s="50" t="s">
        <v>52</v>
      </c>
      <c r="C98" s="46"/>
      <c r="D98" s="58"/>
      <c r="E98" s="58"/>
      <c r="F98" s="46">
        <v>1</v>
      </c>
      <c r="G98" s="46"/>
      <c r="H98" s="46"/>
      <c r="I98" s="32">
        <f>SUM(I88:I97)</f>
        <v>6208.9137000000001</v>
      </c>
    </row>
    <row r="99" spans="1:9" ht="15.75" customHeight="1">
      <c r="A99" s="30"/>
      <c r="B99" s="56" t="s">
        <v>80</v>
      </c>
      <c r="C99" s="16"/>
      <c r="D99" s="16"/>
      <c r="E99" s="16"/>
      <c r="F99" s="47"/>
      <c r="G99" s="48"/>
      <c r="H99" s="48"/>
      <c r="I99" s="18">
        <v>0</v>
      </c>
    </row>
    <row r="100" spans="1:9" ht="15.75" customHeight="1">
      <c r="A100" s="59"/>
      <c r="B100" s="51" t="s">
        <v>145</v>
      </c>
      <c r="C100" s="38"/>
      <c r="D100" s="38"/>
      <c r="E100" s="38"/>
      <c r="F100" s="38"/>
      <c r="G100" s="38"/>
      <c r="H100" s="38"/>
      <c r="I100" s="49">
        <f>I86+I98</f>
        <v>49942.251794444441</v>
      </c>
    </row>
    <row r="101" spans="1:9" ht="15.75" customHeight="1">
      <c r="A101" s="147" t="s">
        <v>225</v>
      </c>
      <c r="B101" s="147"/>
      <c r="C101" s="147"/>
      <c r="D101" s="147"/>
      <c r="E101" s="147"/>
      <c r="F101" s="147"/>
      <c r="G101" s="147"/>
      <c r="H101" s="147"/>
      <c r="I101" s="147"/>
    </row>
    <row r="102" spans="1:9" ht="15.75" customHeight="1">
      <c r="A102" s="72"/>
      <c r="B102" s="131" t="s">
        <v>226</v>
      </c>
      <c r="C102" s="131"/>
      <c r="D102" s="131"/>
      <c r="E102" s="131"/>
      <c r="F102" s="131"/>
      <c r="G102" s="131"/>
      <c r="H102" s="84"/>
      <c r="I102" s="3"/>
    </row>
    <row r="103" spans="1:9" ht="15.75" customHeight="1">
      <c r="A103" s="75"/>
      <c r="B103" s="132" t="s">
        <v>6</v>
      </c>
      <c r="C103" s="132"/>
      <c r="D103" s="132"/>
      <c r="E103" s="132"/>
      <c r="F103" s="132"/>
      <c r="G103" s="132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36" t="s">
        <v>7</v>
      </c>
      <c r="B105" s="136"/>
      <c r="C105" s="136"/>
      <c r="D105" s="136"/>
      <c r="E105" s="136"/>
      <c r="F105" s="136"/>
      <c r="G105" s="136"/>
      <c r="H105" s="136"/>
      <c r="I105" s="136"/>
    </row>
    <row r="106" spans="1:9" ht="15.75" customHeight="1">
      <c r="A106" s="136" t="s">
        <v>8</v>
      </c>
      <c r="B106" s="136"/>
      <c r="C106" s="136"/>
      <c r="D106" s="136"/>
      <c r="E106" s="136"/>
      <c r="F106" s="136"/>
      <c r="G106" s="136"/>
      <c r="H106" s="136"/>
      <c r="I106" s="136"/>
    </row>
    <row r="107" spans="1:9" ht="15.75" customHeight="1">
      <c r="A107" s="133" t="s">
        <v>62</v>
      </c>
      <c r="B107" s="133"/>
      <c r="C107" s="133"/>
      <c r="D107" s="133"/>
      <c r="E107" s="133"/>
      <c r="F107" s="133"/>
      <c r="G107" s="133"/>
      <c r="H107" s="133"/>
      <c r="I107" s="133"/>
    </row>
    <row r="108" spans="1:9" ht="15.75" customHeight="1">
      <c r="A108" s="11"/>
    </row>
    <row r="109" spans="1:9" ht="15.75" customHeight="1">
      <c r="A109" s="134" t="s">
        <v>9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15.75" customHeight="1">
      <c r="A110" s="4"/>
    </row>
    <row r="111" spans="1:9" ht="15.75" customHeight="1">
      <c r="B111" s="71" t="s">
        <v>10</v>
      </c>
      <c r="C111" s="135" t="s">
        <v>92</v>
      </c>
      <c r="D111" s="135"/>
      <c r="E111" s="135"/>
      <c r="F111" s="135"/>
      <c r="I111" s="74"/>
    </row>
    <row r="112" spans="1:9" ht="15.75" customHeight="1">
      <c r="A112" s="75"/>
      <c r="C112" s="132" t="s">
        <v>11</v>
      </c>
      <c r="D112" s="132"/>
      <c r="E112" s="132"/>
      <c r="F112" s="132"/>
      <c r="I112" s="73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71" t="s">
        <v>13</v>
      </c>
      <c r="C114" s="138"/>
      <c r="D114" s="138"/>
      <c r="E114" s="138"/>
      <c r="F114" s="138"/>
      <c r="I114" s="74"/>
    </row>
    <row r="115" spans="1:9" ht="15.75" customHeight="1">
      <c r="A115" s="75"/>
      <c r="C115" s="139" t="s">
        <v>11</v>
      </c>
      <c r="D115" s="139"/>
      <c r="E115" s="139"/>
      <c r="F115" s="139"/>
      <c r="I115" s="73" t="s">
        <v>12</v>
      </c>
    </row>
    <row r="116" spans="1:9" ht="15.75" customHeight="1">
      <c r="A116" s="4" t="s">
        <v>14</v>
      </c>
    </row>
    <row r="117" spans="1:9">
      <c r="A117" s="140" t="s">
        <v>15</v>
      </c>
      <c r="B117" s="140"/>
      <c r="C117" s="140"/>
      <c r="D117" s="140"/>
      <c r="E117" s="140"/>
      <c r="F117" s="140"/>
      <c r="G117" s="140"/>
      <c r="H117" s="140"/>
      <c r="I117" s="140"/>
    </row>
    <row r="118" spans="1:9" ht="45" customHeight="1">
      <c r="A118" s="137" t="s">
        <v>16</v>
      </c>
      <c r="B118" s="137"/>
      <c r="C118" s="137"/>
      <c r="D118" s="137"/>
      <c r="E118" s="137"/>
      <c r="F118" s="137"/>
      <c r="G118" s="137"/>
      <c r="H118" s="137"/>
      <c r="I118" s="137"/>
    </row>
    <row r="119" spans="1:9" ht="30" customHeight="1">
      <c r="A119" s="137" t="s">
        <v>17</v>
      </c>
      <c r="B119" s="137"/>
      <c r="C119" s="137"/>
      <c r="D119" s="137"/>
      <c r="E119" s="137"/>
      <c r="F119" s="137"/>
      <c r="G119" s="137"/>
      <c r="H119" s="137"/>
      <c r="I119" s="137"/>
    </row>
    <row r="120" spans="1:9" ht="30" customHeight="1">
      <c r="A120" s="137" t="s">
        <v>21</v>
      </c>
      <c r="B120" s="137"/>
      <c r="C120" s="137"/>
      <c r="D120" s="137"/>
      <c r="E120" s="137"/>
      <c r="F120" s="137"/>
      <c r="G120" s="137"/>
      <c r="H120" s="137"/>
      <c r="I120" s="137"/>
    </row>
    <row r="121" spans="1:9" ht="15" customHeight="1">
      <c r="A121" s="137" t="s">
        <v>20</v>
      </c>
      <c r="B121" s="137"/>
      <c r="C121" s="137"/>
      <c r="D121" s="137"/>
      <c r="E121" s="137"/>
      <c r="F121" s="137"/>
      <c r="G121" s="137"/>
      <c r="H121" s="137"/>
      <c r="I121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5:F115"/>
    <mergeCell ref="A87:I87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3:I83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63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165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227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43434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9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5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2" si="7">F39/6*G39</f>
        <v>633.45666666666659</v>
      </c>
      <c r="J39" s="24"/>
    </row>
    <row r="40" spans="1:14" ht="15.75" customHeight="1">
      <c r="A40" s="35">
        <v>6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7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8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9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F43/7.5*G43</f>
        <v>92.820300000000003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>F44/7.5*G44</f>
        <v>66.198000000000008</v>
      </c>
      <c r="J44" s="24"/>
      <c r="L44" s="20"/>
      <c r="M44" s="21"/>
      <c r="N44" s="22"/>
    </row>
    <row r="45" spans="1:14" ht="15.75" hidden="1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154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11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8.75" customHeight="1">
      <c r="A81" s="85"/>
      <c r="B81" s="83" t="s">
        <v>128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7.25" customHeight="1">
      <c r="A82" s="30">
        <v>12</v>
      </c>
      <c r="B82" s="86" t="s">
        <v>95</v>
      </c>
      <c r="C82" s="17"/>
      <c r="D82" s="15"/>
      <c r="E82" s="104"/>
      <c r="F82" s="13">
        <v>1</v>
      </c>
      <c r="G82" s="13">
        <v>1674</v>
      </c>
      <c r="H82" s="102">
        <f>G82*F82/1000</f>
        <v>1.6739999999999999</v>
      </c>
      <c r="I82" s="13">
        <f>G82*1</f>
        <v>1674</v>
      </c>
    </row>
    <row r="83" spans="1:21" ht="15.75" customHeight="1">
      <c r="A83" s="141" t="s">
        <v>155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13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14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81</v>
      </c>
      <c r="C86" s="45"/>
      <c r="D86" s="16"/>
      <c r="E86" s="16"/>
      <c r="F86" s="16"/>
      <c r="G86" s="19"/>
      <c r="H86" s="19"/>
      <c r="I86" s="32">
        <f>I85+I84+I82+I72+I44+I43+I42+I41+I40+I39+I27+I18+I17+I16</f>
        <v>27706.62452966666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7.25" customHeight="1">
      <c r="A88" s="30">
        <v>15</v>
      </c>
      <c r="B88" s="41" t="s">
        <v>167</v>
      </c>
      <c r="C88" s="42" t="s">
        <v>168</v>
      </c>
      <c r="D88" s="46"/>
      <c r="E88" s="46"/>
      <c r="F88" s="46"/>
      <c r="G88" s="40">
        <v>1.2</v>
      </c>
      <c r="H88" s="46"/>
      <c r="I88" s="46">
        <f>G88*12</f>
        <v>14.399999999999999</v>
      </c>
    </row>
    <row r="89" spans="1:21" ht="31.5" customHeight="1">
      <c r="A89" s="30">
        <v>16</v>
      </c>
      <c r="B89" s="107" t="s">
        <v>228</v>
      </c>
      <c r="C89" s="108" t="s">
        <v>28</v>
      </c>
      <c r="D89" s="56"/>
      <c r="E89" s="40"/>
      <c r="F89" s="40">
        <v>2</v>
      </c>
      <c r="G89" s="40">
        <v>18798.34</v>
      </c>
      <c r="H89" s="112">
        <f>G89*F89/1000</f>
        <v>37.596679999999999</v>
      </c>
      <c r="I89" s="19">
        <f>G89*0.599*3/1000</f>
        <v>33.780616979999998</v>
      </c>
    </row>
    <row r="90" spans="1:21" ht="15" customHeight="1">
      <c r="A90" s="30">
        <v>17</v>
      </c>
      <c r="B90" s="121" t="s">
        <v>229</v>
      </c>
      <c r="C90" s="126" t="s">
        <v>230</v>
      </c>
      <c r="D90" s="56"/>
      <c r="E90" s="40"/>
      <c r="F90" s="40"/>
      <c r="G90" s="40">
        <v>134.12</v>
      </c>
      <c r="H90" s="112"/>
      <c r="I90" s="19">
        <f>G90*6</f>
        <v>804.72</v>
      </c>
    </row>
    <row r="91" spans="1:21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SUM(I88:I90)</f>
        <v>852.90061698</v>
      </c>
    </row>
    <row r="92" spans="1:21" ht="15.75" customHeight="1">
      <c r="A92" s="30"/>
      <c r="B92" s="56" t="s">
        <v>80</v>
      </c>
      <c r="C92" s="16"/>
      <c r="D92" s="16"/>
      <c r="E92" s="16"/>
      <c r="F92" s="47"/>
      <c r="G92" s="48"/>
      <c r="H92" s="48"/>
      <c r="I92" s="18">
        <v>0</v>
      </c>
    </row>
    <row r="93" spans="1:21" ht="15.75" customHeight="1">
      <c r="A93" s="59"/>
      <c r="B93" s="51" t="s">
        <v>145</v>
      </c>
      <c r="C93" s="38"/>
      <c r="D93" s="38"/>
      <c r="E93" s="38"/>
      <c r="F93" s="38"/>
      <c r="G93" s="38"/>
      <c r="H93" s="38"/>
      <c r="I93" s="49">
        <f>I86+I91</f>
        <v>28559.525146646662</v>
      </c>
    </row>
    <row r="94" spans="1:21" ht="15.75" customHeight="1">
      <c r="A94" s="147" t="s">
        <v>231</v>
      </c>
      <c r="B94" s="147"/>
      <c r="C94" s="147"/>
      <c r="D94" s="147"/>
      <c r="E94" s="147"/>
      <c r="F94" s="147"/>
      <c r="G94" s="147"/>
      <c r="H94" s="147"/>
      <c r="I94" s="147"/>
    </row>
    <row r="95" spans="1:21" ht="15.75" customHeight="1">
      <c r="A95" s="72"/>
      <c r="B95" s="131" t="s">
        <v>232</v>
      </c>
      <c r="C95" s="131"/>
      <c r="D95" s="131"/>
      <c r="E95" s="131"/>
      <c r="F95" s="131"/>
      <c r="G95" s="131"/>
      <c r="H95" s="84"/>
      <c r="I95" s="3"/>
    </row>
    <row r="96" spans="1:21" ht="15.75" customHeight="1">
      <c r="A96" s="79"/>
      <c r="B96" s="132" t="s">
        <v>6</v>
      </c>
      <c r="C96" s="132"/>
      <c r="D96" s="132"/>
      <c r="E96" s="132"/>
      <c r="F96" s="132"/>
      <c r="G96" s="132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6" t="s">
        <v>7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6" t="s">
        <v>8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133" t="s">
        <v>62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 customHeight="1">
      <c r="A101" s="11"/>
    </row>
    <row r="102" spans="1:9" ht="15.75" customHeight="1">
      <c r="A102" s="134" t="s">
        <v>9</v>
      </c>
      <c r="B102" s="134"/>
      <c r="C102" s="134"/>
      <c r="D102" s="134"/>
      <c r="E102" s="134"/>
      <c r="F102" s="134"/>
      <c r="G102" s="134"/>
      <c r="H102" s="134"/>
      <c r="I102" s="134"/>
    </row>
    <row r="103" spans="1:9" ht="15.75" customHeight="1">
      <c r="A103" s="4"/>
    </row>
    <row r="104" spans="1:9" ht="15.75" customHeight="1">
      <c r="B104" s="78" t="s">
        <v>10</v>
      </c>
      <c r="C104" s="135" t="s">
        <v>92</v>
      </c>
      <c r="D104" s="135"/>
      <c r="E104" s="135"/>
      <c r="F104" s="135"/>
      <c r="I104" s="81"/>
    </row>
    <row r="105" spans="1:9" ht="15.75" customHeight="1">
      <c r="A105" s="79"/>
      <c r="C105" s="132" t="s">
        <v>11</v>
      </c>
      <c r="D105" s="132"/>
      <c r="E105" s="132"/>
      <c r="F105" s="132"/>
      <c r="I105" s="80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8" t="s">
        <v>13</v>
      </c>
      <c r="C107" s="138"/>
      <c r="D107" s="138"/>
      <c r="E107" s="138"/>
      <c r="F107" s="138"/>
      <c r="I107" s="81"/>
    </row>
    <row r="108" spans="1:9" ht="15.75" customHeight="1">
      <c r="A108" s="79"/>
      <c r="C108" s="139" t="s">
        <v>11</v>
      </c>
      <c r="D108" s="139"/>
      <c r="E108" s="139"/>
      <c r="F108" s="139"/>
      <c r="I108" s="80" t="s">
        <v>12</v>
      </c>
    </row>
    <row r="109" spans="1:9" ht="15.75" customHeight="1">
      <c r="A109" s="4" t="s">
        <v>14</v>
      </c>
    </row>
    <row r="110" spans="1:9">
      <c r="A110" s="140" t="s">
        <v>15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45" customHeight="1">
      <c r="A111" s="137" t="s">
        <v>16</v>
      </c>
      <c r="B111" s="137"/>
      <c r="C111" s="137"/>
      <c r="D111" s="137"/>
      <c r="E111" s="137"/>
      <c r="F111" s="137"/>
      <c r="G111" s="137"/>
      <c r="H111" s="137"/>
      <c r="I111" s="137"/>
    </row>
    <row r="112" spans="1:9" ht="30" customHeight="1">
      <c r="A112" s="137" t="s">
        <v>17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30" customHeight="1">
      <c r="A113" s="137" t="s">
        <v>21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" customHeight="1">
      <c r="A114" s="137" t="s">
        <v>20</v>
      </c>
      <c r="B114" s="137"/>
      <c r="C114" s="137"/>
      <c r="D114" s="137"/>
      <c r="E114" s="137"/>
      <c r="F114" s="137"/>
      <c r="G114" s="137"/>
      <c r="H114" s="137"/>
      <c r="I114" s="137"/>
    </row>
  </sheetData>
  <autoFilter ref="I12:I67"/>
  <mergeCells count="29">
    <mergeCell ref="A110:I110"/>
    <mergeCell ref="A111:I111"/>
    <mergeCell ref="A112:I112"/>
    <mergeCell ref="A113:I113"/>
    <mergeCell ref="A114:I114"/>
    <mergeCell ref="R72:U72"/>
    <mergeCell ref="C108:F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5"/>
  <sheetViews>
    <sheetView topLeftCell="A39" workbookViewId="0">
      <selection activeCell="A87" sqref="A87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166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233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43465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9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5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2" si="7">F39/6*G39</f>
        <v>633.45666666666659</v>
      </c>
      <c r="J39" s="24"/>
    </row>
    <row r="40" spans="1:14" ht="15.75" customHeight="1">
      <c r="A40" s="35">
        <v>6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7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8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9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F43/7.5*1.5*G43</f>
        <v>139.23045000000002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>F44/7.5*1.5*G44</f>
        <v>99.297000000000011</v>
      </c>
      <c r="J44" s="24"/>
      <c r="L44" s="20"/>
      <c r="M44" s="21"/>
      <c r="N44" s="22"/>
    </row>
    <row r="45" spans="1:14" ht="15.7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11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143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14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customHeight="1">
      <c r="A64" s="45">
        <v>12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f>G64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85"/>
      <c r="B81" s="83" t="s">
        <v>128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3992</v>
      </c>
    </row>
    <row r="83" spans="1:21" ht="15.75" customHeight="1">
      <c r="A83" s="141" t="s">
        <v>144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14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81</v>
      </c>
      <c r="C86" s="45"/>
      <c r="D86" s="16"/>
      <c r="E86" s="16"/>
      <c r="F86" s="16"/>
      <c r="G86" s="19"/>
      <c r="H86" s="19"/>
      <c r="I86" s="32">
        <f>I85+I84+I72+I64+I51+I44+I43+I42+I41+I40+I39+I27+I18+I17+I16</f>
        <v>29474.482647666657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7.25" customHeight="1">
      <c r="A88" s="30">
        <v>16</v>
      </c>
      <c r="B88" s="41" t="s">
        <v>167</v>
      </c>
      <c r="C88" s="42" t="s">
        <v>168</v>
      </c>
      <c r="D88" s="46"/>
      <c r="E88" s="46"/>
      <c r="F88" s="46"/>
      <c r="G88" s="40">
        <v>1.2</v>
      </c>
      <c r="H88" s="46"/>
      <c r="I88" s="46">
        <f>G88*12</f>
        <v>14.399999999999999</v>
      </c>
    </row>
    <row r="89" spans="1:21" ht="31.5" customHeight="1">
      <c r="A89" s="30">
        <v>17</v>
      </c>
      <c r="B89" s="107" t="s">
        <v>228</v>
      </c>
      <c r="C89" s="108" t="s">
        <v>28</v>
      </c>
      <c r="D89" s="56"/>
      <c r="E89" s="40"/>
      <c r="F89" s="40">
        <v>2</v>
      </c>
      <c r="G89" s="40">
        <v>18798.34</v>
      </c>
      <c r="H89" s="112">
        <f>G89*F89/1000</f>
        <v>37.596679999999999</v>
      </c>
      <c r="I89" s="19">
        <f>G89*0.599*6/1000</f>
        <v>67.561233959999996</v>
      </c>
    </row>
    <row r="90" spans="1:21" ht="14.25" customHeight="1">
      <c r="A90" s="30">
        <v>18</v>
      </c>
      <c r="B90" s="121" t="s">
        <v>202</v>
      </c>
      <c r="C90" s="126" t="s">
        <v>203</v>
      </c>
      <c r="D90" s="70"/>
      <c r="E90" s="40"/>
      <c r="F90" s="40">
        <v>4</v>
      </c>
      <c r="G90" s="40">
        <v>214.8</v>
      </c>
      <c r="H90" s="112">
        <f t="shared" ref="H90" si="15">G90*F90/1000</f>
        <v>0.85920000000000007</v>
      </c>
      <c r="I90" s="19">
        <f>G90*1</f>
        <v>214.8</v>
      </c>
    </row>
    <row r="91" spans="1:21" ht="30.75" customHeight="1">
      <c r="A91" s="30">
        <v>19</v>
      </c>
      <c r="B91" s="121" t="s">
        <v>234</v>
      </c>
      <c r="C91" s="126" t="s">
        <v>235</v>
      </c>
      <c r="D91" s="70"/>
      <c r="E91" s="40"/>
      <c r="F91" s="40"/>
      <c r="G91" s="40">
        <v>24829.08</v>
      </c>
      <c r="H91" s="112"/>
      <c r="I91" s="19">
        <f>G91*0.01</f>
        <v>248.29080000000002</v>
      </c>
    </row>
    <row r="92" spans="1:21" ht="15.75" customHeight="1">
      <c r="A92" s="30"/>
      <c r="B92" s="50" t="s">
        <v>52</v>
      </c>
      <c r="C92" s="46"/>
      <c r="D92" s="58"/>
      <c r="E92" s="58"/>
      <c r="F92" s="46">
        <v>1</v>
      </c>
      <c r="G92" s="46"/>
      <c r="H92" s="46"/>
      <c r="I92" s="32">
        <f>SUM(I88:I91)</f>
        <v>545.05203396000002</v>
      </c>
    </row>
    <row r="93" spans="1:21" ht="15.75" customHeight="1">
      <c r="A93" s="30"/>
      <c r="B93" s="56" t="s">
        <v>80</v>
      </c>
      <c r="C93" s="16"/>
      <c r="D93" s="16"/>
      <c r="E93" s="16"/>
      <c r="F93" s="47"/>
      <c r="G93" s="48"/>
      <c r="H93" s="48"/>
      <c r="I93" s="18">
        <v>0</v>
      </c>
    </row>
    <row r="94" spans="1:21" ht="15.75" customHeight="1">
      <c r="A94" s="59"/>
      <c r="B94" s="51" t="s">
        <v>145</v>
      </c>
      <c r="C94" s="38"/>
      <c r="D94" s="38"/>
      <c r="E94" s="38"/>
      <c r="F94" s="38"/>
      <c r="G94" s="38"/>
      <c r="H94" s="38"/>
      <c r="I94" s="49">
        <f>I86+I92</f>
        <v>30019.534681626657</v>
      </c>
    </row>
    <row r="95" spans="1:21" ht="15.75" customHeight="1">
      <c r="A95" s="147" t="s">
        <v>236</v>
      </c>
      <c r="B95" s="147"/>
      <c r="C95" s="147"/>
      <c r="D95" s="147"/>
      <c r="E95" s="147"/>
      <c r="F95" s="147"/>
      <c r="G95" s="147"/>
      <c r="H95" s="147"/>
      <c r="I95" s="147"/>
    </row>
    <row r="96" spans="1:21" ht="15.75" customHeight="1">
      <c r="A96" s="72"/>
      <c r="B96" s="131" t="s">
        <v>237</v>
      </c>
      <c r="C96" s="131"/>
      <c r="D96" s="131"/>
      <c r="E96" s="131"/>
      <c r="F96" s="131"/>
      <c r="G96" s="131"/>
      <c r="H96" s="84"/>
      <c r="I96" s="3"/>
    </row>
    <row r="97" spans="1:9" ht="15.75" customHeight="1">
      <c r="A97" s="79"/>
      <c r="B97" s="132" t="s">
        <v>6</v>
      </c>
      <c r="C97" s="132"/>
      <c r="D97" s="132"/>
      <c r="E97" s="132"/>
      <c r="F97" s="132"/>
      <c r="G97" s="132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36" t="s">
        <v>7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136" t="s">
        <v>8</v>
      </c>
      <c r="B100" s="136"/>
      <c r="C100" s="136"/>
      <c r="D100" s="136"/>
      <c r="E100" s="136"/>
      <c r="F100" s="136"/>
      <c r="G100" s="136"/>
      <c r="H100" s="136"/>
      <c r="I100" s="136"/>
    </row>
    <row r="101" spans="1:9" ht="15.75" customHeight="1">
      <c r="A101" s="133" t="s">
        <v>62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 customHeight="1">
      <c r="A102" s="11"/>
    </row>
    <row r="103" spans="1:9" ht="15.75" customHeight="1">
      <c r="A103" s="134" t="s">
        <v>9</v>
      </c>
      <c r="B103" s="134"/>
      <c r="C103" s="134"/>
      <c r="D103" s="134"/>
      <c r="E103" s="134"/>
      <c r="F103" s="134"/>
      <c r="G103" s="134"/>
      <c r="H103" s="134"/>
      <c r="I103" s="134"/>
    </row>
    <row r="104" spans="1:9" ht="15.75" customHeight="1">
      <c r="A104" s="4"/>
    </row>
    <row r="105" spans="1:9" ht="15.75" customHeight="1">
      <c r="B105" s="78" t="s">
        <v>10</v>
      </c>
      <c r="C105" s="135" t="s">
        <v>92</v>
      </c>
      <c r="D105" s="135"/>
      <c r="E105" s="135"/>
      <c r="F105" s="135"/>
      <c r="I105" s="81"/>
    </row>
    <row r="106" spans="1:9" ht="15.75" customHeight="1">
      <c r="A106" s="79"/>
      <c r="C106" s="132" t="s">
        <v>11</v>
      </c>
      <c r="D106" s="132"/>
      <c r="E106" s="132"/>
      <c r="F106" s="132"/>
      <c r="I106" s="80" t="s">
        <v>12</v>
      </c>
    </row>
    <row r="107" spans="1:9" ht="15.75" customHeight="1">
      <c r="A107" s="26"/>
      <c r="C107" s="12"/>
      <c r="D107" s="12"/>
      <c r="E107" s="12"/>
      <c r="G107" s="12"/>
      <c r="H107" s="12"/>
    </row>
    <row r="108" spans="1:9" ht="15.75" customHeight="1">
      <c r="B108" s="78" t="s">
        <v>13</v>
      </c>
      <c r="C108" s="138"/>
      <c r="D108" s="138"/>
      <c r="E108" s="138"/>
      <c r="F108" s="138"/>
      <c r="I108" s="81"/>
    </row>
    <row r="109" spans="1:9" ht="15.75" customHeight="1">
      <c r="A109" s="79"/>
      <c r="C109" s="139" t="s">
        <v>11</v>
      </c>
      <c r="D109" s="139"/>
      <c r="E109" s="139"/>
      <c r="F109" s="139"/>
      <c r="I109" s="80" t="s">
        <v>12</v>
      </c>
    </row>
    <row r="110" spans="1:9" ht="15.75" customHeight="1">
      <c r="A110" s="4" t="s">
        <v>14</v>
      </c>
    </row>
    <row r="111" spans="1:9">
      <c r="A111" s="140" t="s">
        <v>15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45" customHeight="1">
      <c r="A112" s="137" t="s">
        <v>16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30" customHeight="1">
      <c r="A113" s="137" t="s">
        <v>17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30" customHeight="1">
      <c r="A114" s="137" t="s">
        <v>21</v>
      </c>
      <c r="B114" s="137"/>
      <c r="C114" s="137"/>
      <c r="D114" s="137"/>
      <c r="E114" s="137"/>
      <c r="F114" s="137"/>
      <c r="G114" s="137"/>
      <c r="H114" s="137"/>
      <c r="I114" s="137"/>
    </row>
    <row r="115" spans="1:9" ht="15" customHeight="1">
      <c r="A115" s="137" t="s">
        <v>20</v>
      </c>
      <c r="B115" s="137"/>
      <c r="C115" s="137"/>
      <c r="D115" s="137"/>
      <c r="E115" s="137"/>
      <c r="F115" s="137"/>
      <c r="G115" s="137"/>
      <c r="H115" s="137"/>
      <c r="I115" s="137"/>
    </row>
  </sheetData>
  <autoFilter ref="I12:I67"/>
  <mergeCells count="29">
    <mergeCell ref="A111:I111"/>
    <mergeCell ref="A112:I112"/>
    <mergeCell ref="A113:I113"/>
    <mergeCell ref="A114:I114"/>
    <mergeCell ref="A115:I115"/>
    <mergeCell ref="R72:U72"/>
    <mergeCell ref="C109:F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topLeftCell="A44" workbookViewId="0">
      <selection activeCell="B93" sqref="B93:G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152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170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43159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140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2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F43/7.5*G43</f>
        <v>92.820300000000003</v>
      </c>
      <c r="J43" s="24"/>
      <c r="L43" s="20"/>
      <c r="M43" s="21"/>
      <c r="N43" s="22"/>
    </row>
    <row r="44" spans="1:14" ht="15.75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>F44/7.5*G44</f>
        <v>66.198000000000008</v>
      </c>
      <c r="J44" s="24"/>
      <c r="L44" s="20"/>
      <c r="M44" s="21"/>
      <c r="N44" s="22"/>
    </row>
    <row r="45" spans="1:14" ht="15.7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15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15.75" hidden="1" customHeight="1">
      <c r="A47" s="45"/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15.75" customHeight="1">
      <c r="A51" s="45">
        <v>12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13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143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13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41" t="s">
        <v>144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14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I85+I84+I72+I51+I44+I43+I42+I41+I40+I39+I28+I27+I18+I17+I16</f>
        <v>37376.431497666657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5.75" customHeight="1">
      <c r="A88" s="46">
        <v>16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SUM(I88)</f>
        <v>14.399999999999999</v>
      </c>
    </row>
    <row r="90" spans="1:21" ht="15.75" customHeight="1">
      <c r="A90" s="30"/>
      <c r="B90" s="56" t="s">
        <v>80</v>
      </c>
      <c r="C90" s="16"/>
      <c r="D90" s="16"/>
      <c r="E90" s="16"/>
      <c r="F90" s="47"/>
      <c r="G90" s="48"/>
      <c r="H90" s="48"/>
      <c r="I90" s="18">
        <v>0</v>
      </c>
    </row>
    <row r="91" spans="1:21" ht="15.75" customHeight="1">
      <c r="A91" s="59"/>
      <c r="B91" s="51" t="s">
        <v>145</v>
      </c>
      <c r="C91" s="38"/>
      <c r="D91" s="38"/>
      <c r="E91" s="38"/>
      <c r="F91" s="38"/>
      <c r="G91" s="38"/>
      <c r="H91" s="38"/>
      <c r="I91" s="49">
        <f>I86+I89</f>
        <v>37390.831497666659</v>
      </c>
    </row>
    <row r="92" spans="1:21" ht="15.75" customHeight="1">
      <c r="A92" s="147" t="s">
        <v>195</v>
      </c>
      <c r="B92" s="147"/>
      <c r="C92" s="147"/>
      <c r="D92" s="147"/>
      <c r="E92" s="147"/>
      <c r="F92" s="147"/>
      <c r="G92" s="147"/>
      <c r="H92" s="147"/>
      <c r="I92" s="147"/>
    </row>
    <row r="93" spans="1:21" ht="15.75" customHeight="1">
      <c r="A93" s="72"/>
      <c r="B93" s="131" t="s">
        <v>196</v>
      </c>
      <c r="C93" s="131"/>
      <c r="D93" s="131"/>
      <c r="E93" s="131"/>
      <c r="F93" s="131"/>
      <c r="G93" s="131"/>
      <c r="H93" s="84"/>
      <c r="I93" s="3"/>
    </row>
    <row r="94" spans="1:21" ht="15.75" customHeight="1">
      <c r="A94" s="75"/>
      <c r="B94" s="132" t="s">
        <v>6</v>
      </c>
      <c r="C94" s="132"/>
      <c r="D94" s="132"/>
      <c r="E94" s="132"/>
      <c r="F94" s="132"/>
      <c r="G94" s="132"/>
      <c r="H94" s="25"/>
      <c r="I94" s="5"/>
    </row>
    <row r="95" spans="1:21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1" ht="15.75" customHeight="1">
      <c r="A96" s="136" t="s">
        <v>7</v>
      </c>
      <c r="B96" s="136"/>
      <c r="C96" s="136"/>
      <c r="D96" s="136"/>
      <c r="E96" s="136"/>
      <c r="F96" s="136"/>
      <c r="G96" s="136"/>
      <c r="H96" s="136"/>
      <c r="I96" s="136"/>
    </row>
    <row r="97" spans="1:9" ht="15.75" customHeight="1">
      <c r="A97" s="136" t="s">
        <v>8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3" t="s">
        <v>62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 customHeight="1">
      <c r="A99" s="11"/>
    </row>
    <row r="100" spans="1:9" ht="15.75" customHeight="1">
      <c r="A100" s="134" t="s">
        <v>9</v>
      </c>
      <c r="B100" s="134"/>
      <c r="C100" s="134"/>
      <c r="D100" s="134"/>
      <c r="E100" s="134"/>
      <c r="F100" s="134"/>
      <c r="G100" s="134"/>
      <c r="H100" s="134"/>
      <c r="I100" s="134"/>
    </row>
    <row r="101" spans="1:9" ht="15.75" customHeight="1">
      <c r="A101" s="4"/>
    </row>
    <row r="102" spans="1:9" ht="15.75" customHeight="1">
      <c r="B102" s="71" t="s">
        <v>10</v>
      </c>
      <c r="C102" s="135" t="s">
        <v>92</v>
      </c>
      <c r="D102" s="135"/>
      <c r="E102" s="135"/>
      <c r="F102" s="135"/>
      <c r="I102" s="74"/>
    </row>
    <row r="103" spans="1:9" ht="15.75" customHeight="1">
      <c r="A103" s="75"/>
      <c r="C103" s="132" t="s">
        <v>11</v>
      </c>
      <c r="D103" s="132"/>
      <c r="E103" s="132"/>
      <c r="F103" s="132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38"/>
      <c r="D105" s="138"/>
      <c r="E105" s="138"/>
      <c r="F105" s="138"/>
      <c r="I105" s="74"/>
    </row>
    <row r="106" spans="1:9" ht="15.75" customHeight="1">
      <c r="A106" s="75"/>
      <c r="C106" s="139" t="s">
        <v>11</v>
      </c>
      <c r="D106" s="139"/>
      <c r="E106" s="139"/>
      <c r="F106" s="139"/>
      <c r="I106" s="73" t="s">
        <v>12</v>
      </c>
    </row>
    <row r="107" spans="1:9" ht="15.75" customHeight="1">
      <c r="A107" s="4" t="s">
        <v>14</v>
      </c>
    </row>
    <row r="108" spans="1:9">
      <c r="A108" s="140" t="s">
        <v>15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45" customHeight="1">
      <c r="A109" s="137" t="s">
        <v>16</v>
      </c>
      <c r="B109" s="137"/>
      <c r="C109" s="137"/>
      <c r="D109" s="137"/>
      <c r="E109" s="137"/>
      <c r="F109" s="137"/>
      <c r="G109" s="137"/>
      <c r="H109" s="137"/>
      <c r="I109" s="137"/>
    </row>
    <row r="110" spans="1:9" ht="30" customHeight="1">
      <c r="A110" s="137" t="s">
        <v>17</v>
      </c>
      <c r="B110" s="137"/>
      <c r="C110" s="137"/>
      <c r="D110" s="137"/>
      <c r="E110" s="137"/>
      <c r="F110" s="137"/>
      <c r="G110" s="137"/>
      <c r="H110" s="137"/>
      <c r="I110" s="137"/>
    </row>
    <row r="111" spans="1:9" ht="30" customHeight="1">
      <c r="A111" s="137" t="s">
        <v>21</v>
      </c>
      <c r="B111" s="137"/>
      <c r="C111" s="137"/>
      <c r="D111" s="137"/>
      <c r="E111" s="137"/>
      <c r="F111" s="137"/>
      <c r="G111" s="137"/>
      <c r="H111" s="137"/>
      <c r="I111" s="137"/>
    </row>
    <row r="112" spans="1:9" ht="15" customHeight="1">
      <c r="A112" s="137" t="s">
        <v>20</v>
      </c>
      <c r="B112" s="137"/>
      <c r="C112" s="137"/>
      <c r="D112" s="137"/>
      <c r="E112" s="137"/>
      <c r="F112" s="137"/>
      <c r="G112" s="137"/>
      <c r="H112" s="137"/>
      <c r="I112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06:F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topLeftCell="A72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153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171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43190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140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2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(F43/7.5*1.5)*G43</f>
        <v>139.23045000000002</v>
      </c>
      <c r="J43" s="24"/>
      <c r="L43" s="20"/>
      <c r="M43" s="21"/>
      <c r="N43" s="22"/>
    </row>
    <row r="44" spans="1:14" ht="15.75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>(F44/7.5*1.5)*G44</f>
        <v>99.297000000000011</v>
      </c>
      <c r="J44" s="24"/>
      <c r="L44" s="20"/>
      <c r="M44" s="21"/>
      <c r="N44" s="22"/>
    </row>
    <row r="45" spans="1:14" ht="15.75" hidden="1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15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15.75" hidden="1" customHeight="1">
      <c r="A47" s="45"/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15.75" hidden="1" customHeight="1">
      <c r="A51" s="45">
        <v>12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13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154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12</v>
      </c>
      <c r="B59" s="86" t="s">
        <v>122</v>
      </c>
      <c r="C59" s="87" t="s">
        <v>98</v>
      </c>
      <c r="D59" s="86" t="s">
        <v>197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G59*0.27</f>
        <v>622.78740000000005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41" t="s">
        <v>155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14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SUM(I16+I17+I18+I27+I28+I39+I40+I41+I42+I43+I44+I59+I72+I84+I85)</f>
        <v>34993.119079666663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5.75" customHeight="1">
      <c r="A88" s="30">
        <v>16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31.5" customHeight="1">
      <c r="A89" s="30">
        <v>17</v>
      </c>
      <c r="B89" s="107" t="s">
        <v>91</v>
      </c>
      <c r="C89" s="108" t="s">
        <v>93</v>
      </c>
      <c r="D89" s="41"/>
      <c r="E89" s="18"/>
      <c r="F89" s="40">
        <v>1</v>
      </c>
      <c r="G89" s="40">
        <v>613.44000000000005</v>
      </c>
      <c r="H89" s="112">
        <f t="shared" ref="H89:H90" si="12">G89*F89/1000</f>
        <v>0.6134400000000001</v>
      </c>
      <c r="I89" s="19">
        <f>G89</f>
        <v>613.44000000000005</v>
      </c>
    </row>
    <row r="90" spans="1:21" ht="31.5" customHeight="1">
      <c r="A90" s="30">
        <v>18</v>
      </c>
      <c r="B90" s="107" t="s">
        <v>172</v>
      </c>
      <c r="C90" s="108" t="s">
        <v>82</v>
      </c>
      <c r="D90" s="56"/>
      <c r="E90" s="40"/>
      <c r="F90" s="40">
        <v>1</v>
      </c>
      <c r="G90" s="40">
        <v>1146</v>
      </c>
      <c r="H90" s="112">
        <f t="shared" si="12"/>
        <v>1.1459999999999999</v>
      </c>
      <c r="I90" s="19">
        <f>G90</f>
        <v>1146</v>
      </c>
    </row>
    <row r="91" spans="1:21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SUM(I88:I90)</f>
        <v>1773.8400000000001</v>
      </c>
    </row>
    <row r="92" spans="1:21" ht="15.75" customHeight="1">
      <c r="A92" s="30"/>
      <c r="B92" s="56" t="s">
        <v>80</v>
      </c>
      <c r="C92" s="16"/>
      <c r="D92" s="16"/>
      <c r="E92" s="16"/>
      <c r="F92" s="47"/>
      <c r="G92" s="48"/>
      <c r="H92" s="48"/>
      <c r="I92" s="18">
        <v>0</v>
      </c>
    </row>
    <row r="93" spans="1:21" ht="15.75" customHeight="1">
      <c r="A93" s="59"/>
      <c r="B93" s="51" t="s">
        <v>145</v>
      </c>
      <c r="C93" s="38"/>
      <c r="D93" s="38"/>
      <c r="E93" s="38"/>
      <c r="F93" s="38"/>
      <c r="G93" s="38"/>
      <c r="H93" s="38"/>
      <c r="I93" s="49">
        <f>I86+I91</f>
        <v>36766.95907966666</v>
      </c>
    </row>
    <row r="94" spans="1:21" ht="15.75" customHeight="1">
      <c r="A94" s="147" t="s">
        <v>198</v>
      </c>
      <c r="B94" s="147"/>
      <c r="C94" s="147"/>
      <c r="D94" s="147"/>
      <c r="E94" s="147"/>
      <c r="F94" s="147"/>
      <c r="G94" s="147"/>
      <c r="H94" s="147"/>
      <c r="I94" s="147"/>
    </row>
    <row r="95" spans="1:21" ht="15.75" customHeight="1">
      <c r="A95" s="72"/>
      <c r="B95" s="131" t="s">
        <v>199</v>
      </c>
      <c r="C95" s="131"/>
      <c r="D95" s="131"/>
      <c r="E95" s="131"/>
      <c r="F95" s="131"/>
      <c r="G95" s="131"/>
      <c r="H95" s="84"/>
      <c r="I95" s="3"/>
    </row>
    <row r="96" spans="1:21" ht="15.75" customHeight="1">
      <c r="A96" s="75"/>
      <c r="B96" s="132" t="s">
        <v>6</v>
      </c>
      <c r="C96" s="132"/>
      <c r="D96" s="132"/>
      <c r="E96" s="132"/>
      <c r="F96" s="132"/>
      <c r="G96" s="132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36" t="s">
        <v>7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6" t="s">
        <v>8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133" t="s">
        <v>62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 customHeight="1">
      <c r="A101" s="11"/>
    </row>
    <row r="102" spans="1:9" ht="15.75" customHeight="1">
      <c r="A102" s="134" t="s">
        <v>9</v>
      </c>
      <c r="B102" s="134"/>
      <c r="C102" s="134"/>
      <c r="D102" s="134"/>
      <c r="E102" s="134"/>
      <c r="F102" s="134"/>
      <c r="G102" s="134"/>
      <c r="H102" s="134"/>
      <c r="I102" s="134"/>
    </row>
    <row r="103" spans="1:9" ht="15.75" customHeight="1">
      <c r="A103" s="4"/>
    </row>
    <row r="104" spans="1:9" ht="15.75" customHeight="1">
      <c r="B104" s="71" t="s">
        <v>10</v>
      </c>
      <c r="C104" s="135" t="s">
        <v>92</v>
      </c>
      <c r="D104" s="135"/>
      <c r="E104" s="135"/>
      <c r="F104" s="135"/>
      <c r="I104" s="74"/>
    </row>
    <row r="105" spans="1:9" ht="15.75" customHeight="1">
      <c r="A105" s="75"/>
      <c r="C105" s="132" t="s">
        <v>11</v>
      </c>
      <c r="D105" s="132"/>
      <c r="E105" s="132"/>
      <c r="F105" s="132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38"/>
      <c r="D107" s="138"/>
      <c r="E107" s="138"/>
      <c r="F107" s="138"/>
      <c r="I107" s="74"/>
    </row>
    <row r="108" spans="1:9" ht="15.75" customHeight="1">
      <c r="A108" s="75"/>
      <c r="C108" s="139" t="s">
        <v>11</v>
      </c>
      <c r="D108" s="139"/>
      <c r="E108" s="139"/>
      <c r="F108" s="139"/>
      <c r="I108" s="73" t="s">
        <v>12</v>
      </c>
    </row>
    <row r="109" spans="1:9" ht="15.75" customHeight="1">
      <c r="A109" s="4" t="s">
        <v>14</v>
      </c>
    </row>
    <row r="110" spans="1:9">
      <c r="A110" s="140" t="s">
        <v>15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45" customHeight="1">
      <c r="A111" s="137" t="s">
        <v>16</v>
      </c>
      <c r="B111" s="137"/>
      <c r="C111" s="137"/>
      <c r="D111" s="137"/>
      <c r="E111" s="137"/>
      <c r="F111" s="137"/>
      <c r="G111" s="137"/>
      <c r="H111" s="137"/>
      <c r="I111" s="137"/>
    </row>
    <row r="112" spans="1:9" ht="30" customHeight="1">
      <c r="A112" s="137" t="s">
        <v>17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30" customHeight="1">
      <c r="A113" s="137" t="s">
        <v>21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15" customHeight="1">
      <c r="A114" s="137" t="s">
        <v>20</v>
      </c>
      <c r="B114" s="137"/>
      <c r="C114" s="137"/>
      <c r="D114" s="137"/>
      <c r="E114" s="137"/>
      <c r="F114" s="137"/>
      <c r="G114" s="137"/>
      <c r="H114" s="137"/>
      <c r="I114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08:F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7"/>
  <sheetViews>
    <sheetView topLeftCell="A63" workbookViewId="0">
      <selection activeCell="B98" sqref="B98: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156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173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43220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140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2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F43/7.5*1.5*G43</f>
        <v>139.23045000000002</v>
      </c>
      <c r="J43" s="24"/>
      <c r="L43" s="20"/>
      <c r="M43" s="21"/>
      <c r="N43" s="22"/>
    </row>
    <row r="44" spans="1:14" ht="15.75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>F44/7.5*1.5*G44</f>
        <v>99.297000000000011</v>
      </c>
      <c r="J44" s="24"/>
      <c r="L44" s="20"/>
      <c r="M44" s="21"/>
      <c r="N44" s="22"/>
    </row>
    <row r="45" spans="1:14" ht="16.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30.75" hidden="1" customHeight="1">
      <c r="A46" s="45">
        <v>15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38.25" hidden="1" customHeight="1">
      <c r="A47" s="45"/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36" hidden="1" customHeight="1">
      <c r="A48" s="45">
        <v>16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26.25" hidden="1" customHeight="1">
      <c r="A49" s="45">
        <v>17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24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28.5" hidden="1" customHeight="1">
      <c r="A51" s="45">
        <v>12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6.75" customHeight="1">
      <c r="A52" s="45">
        <v>12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7.5" customHeight="1">
      <c r="A53" s="45">
        <v>13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>F53/2*G53</f>
        <v>346.536</v>
      </c>
      <c r="J53" s="24"/>
      <c r="L53" s="20"/>
      <c r="M53" s="21"/>
      <c r="N53" s="22"/>
    </row>
    <row r="54" spans="1:14" ht="26.25" customHeight="1">
      <c r="A54" s="45">
        <v>14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>F54/2*G54</f>
        <v>70.331299999999999</v>
      </c>
      <c r="J54" s="24"/>
      <c r="L54" s="20"/>
      <c r="M54" s="21"/>
      <c r="N54" s="22"/>
    </row>
    <row r="55" spans="1:14" ht="18.75" hidden="1" customHeight="1">
      <c r="A55" s="45">
        <v>13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7.2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154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15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15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41" t="s">
        <v>155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16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17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I85+I84+I72+I54+I53+I52+I44+I43+I42+I41+I40+I39+I28+I27+I18+I17+I16</f>
        <v>37509.988165666655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8" customHeight="1">
      <c r="A88" s="106">
        <v>18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15.75" customHeight="1">
      <c r="A89" s="106">
        <v>19</v>
      </c>
      <c r="B89" s="34" t="s">
        <v>174</v>
      </c>
      <c r="C89" s="114" t="s">
        <v>108</v>
      </c>
      <c r="D89" s="56"/>
      <c r="E89" s="13"/>
      <c r="F89" s="89">
        <v>1</v>
      </c>
      <c r="G89" s="115">
        <v>1711.28</v>
      </c>
      <c r="H89" s="102">
        <f>G89*F89/1000</f>
        <v>1.7112799999999999</v>
      </c>
      <c r="I89" s="109">
        <f>G89*0.064</f>
        <v>109.52191999999999</v>
      </c>
    </row>
    <row r="90" spans="1:21" ht="34.5" customHeight="1">
      <c r="A90" s="106">
        <v>20</v>
      </c>
      <c r="B90" s="107" t="s">
        <v>175</v>
      </c>
      <c r="C90" s="118" t="s">
        <v>121</v>
      </c>
      <c r="D90" s="56"/>
      <c r="E90" s="13"/>
      <c r="F90" s="116"/>
      <c r="G90" s="115">
        <v>3756.2</v>
      </c>
      <c r="H90" s="102"/>
      <c r="I90" s="109">
        <f>G90*1</f>
        <v>3756.2</v>
      </c>
    </row>
    <row r="91" spans="1:21" ht="34.5" customHeight="1">
      <c r="A91" s="106">
        <v>21</v>
      </c>
      <c r="B91" s="107" t="s">
        <v>175</v>
      </c>
      <c r="C91" s="117" t="s">
        <v>121</v>
      </c>
      <c r="D91" s="56"/>
      <c r="E91" s="13"/>
      <c r="F91" s="116"/>
      <c r="G91" s="115">
        <v>4310.3999999999996</v>
      </c>
      <c r="H91" s="102"/>
      <c r="I91" s="109">
        <f>G91*1</f>
        <v>4310.3999999999996</v>
      </c>
    </row>
    <row r="92" spans="1:21" ht="15" customHeight="1">
      <c r="A92" s="106">
        <v>22</v>
      </c>
      <c r="B92" s="34" t="s">
        <v>169</v>
      </c>
      <c r="C92" s="114" t="s">
        <v>29</v>
      </c>
      <c r="D92" s="56"/>
      <c r="E92" s="13"/>
      <c r="F92" s="116"/>
      <c r="G92" s="119">
        <v>89.59</v>
      </c>
      <c r="H92" s="102"/>
      <c r="I92" s="109">
        <f>G92*1</f>
        <v>89.59</v>
      </c>
    </row>
    <row r="93" spans="1:21" ht="15" customHeight="1">
      <c r="A93" s="106">
        <v>23</v>
      </c>
      <c r="B93" s="34" t="s">
        <v>176</v>
      </c>
      <c r="C93" s="114" t="s">
        <v>29</v>
      </c>
      <c r="D93" s="56"/>
      <c r="E93" s="13"/>
      <c r="F93" s="116"/>
      <c r="G93" s="115">
        <v>192.49</v>
      </c>
      <c r="H93" s="102"/>
      <c r="I93" s="109">
        <f>G93*1</f>
        <v>192.49</v>
      </c>
    </row>
    <row r="94" spans="1:21" ht="15.75" customHeight="1">
      <c r="A94" s="30"/>
      <c r="B94" s="50" t="s">
        <v>52</v>
      </c>
      <c r="C94" s="46"/>
      <c r="D94" s="58"/>
      <c r="E94" s="58"/>
      <c r="F94" s="46">
        <v>1</v>
      </c>
      <c r="G94" s="46"/>
      <c r="H94" s="46"/>
      <c r="I94" s="32">
        <f>I93+I92+I91+I90+I89+I88</f>
        <v>8472.6019199999992</v>
      </c>
    </row>
    <row r="95" spans="1:21" ht="15.75" customHeight="1">
      <c r="A95" s="30"/>
      <c r="B95" s="56" t="s">
        <v>80</v>
      </c>
      <c r="C95" s="16"/>
      <c r="D95" s="16"/>
      <c r="E95" s="16"/>
      <c r="F95" s="47"/>
      <c r="G95" s="48"/>
      <c r="H95" s="48"/>
      <c r="I95" s="18">
        <v>0</v>
      </c>
    </row>
    <row r="96" spans="1:21" ht="15.75" customHeight="1">
      <c r="A96" s="59"/>
      <c r="B96" s="51" t="s">
        <v>145</v>
      </c>
      <c r="C96" s="38"/>
      <c r="D96" s="38"/>
      <c r="E96" s="38"/>
      <c r="F96" s="38"/>
      <c r="G96" s="38"/>
      <c r="H96" s="38"/>
      <c r="I96" s="49">
        <f>I86+I94</f>
        <v>45982.590085666656</v>
      </c>
    </row>
    <row r="97" spans="1:9" ht="15.75" customHeight="1">
      <c r="A97" s="147" t="s">
        <v>200</v>
      </c>
      <c r="B97" s="147"/>
      <c r="C97" s="147"/>
      <c r="D97" s="147"/>
      <c r="E97" s="147"/>
      <c r="F97" s="147"/>
      <c r="G97" s="147"/>
      <c r="H97" s="147"/>
      <c r="I97" s="147"/>
    </row>
    <row r="98" spans="1:9" ht="15.75" customHeight="1">
      <c r="A98" s="72"/>
      <c r="B98" s="131" t="s">
        <v>201</v>
      </c>
      <c r="C98" s="131"/>
      <c r="D98" s="131"/>
      <c r="E98" s="131"/>
      <c r="F98" s="131"/>
      <c r="G98" s="131"/>
      <c r="H98" s="84"/>
      <c r="I98" s="3"/>
    </row>
    <row r="99" spans="1:9" ht="15.75" customHeight="1">
      <c r="A99" s="75"/>
      <c r="B99" s="132" t="s">
        <v>6</v>
      </c>
      <c r="C99" s="132"/>
      <c r="D99" s="132"/>
      <c r="E99" s="132"/>
      <c r="F99" s="132"/>
      <c r="G99" s="132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36" t="s">
        <v>7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136" t="s">
        <v>8</v>
      </c>
      <c r="B102" s="136"/>
      <c r="C102" s="136"/>
      <c r="D102" s="136"/>
      <c r="E102" s="136"/>
      <c r="F102" s="136"/>
      <c r="G102" s="136"/>
      <c r="H102" s="136"/>
      <c r="I102" s="136"/>
    </row>
    <row r="103" spans="1:9" ht="15.75" customHeight="1">
      <c r="A103" s="133" t="s">
        <v>62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 customHeight="1">
      <c r="A104" s="11"/>
    </row>
    <row r="105" spans="1:9" ht="15.75" customHeight="1">
      <c r="A105" s="134" t="s">
        <v>9</v>
      </c>
      <c r="B105" s="134"/>
      <c r="C105" s="134"/>
      <c r="D105" s="134"/>
      <c r="E105" s="134"/>
      <c r="F105" s="134"/>
      <c r="G105" s="134"/>
      <c r="H105" s="134"/>
      <c r="I105" s="134"/>
    </row>
    <row r="106" spans="1:9" ht="15.75" customHeight="1">
      <c r="A106" s="4"/>
    </row>
    <row r="107" spans="1:9" ht="15.75" customHeight="1">
      <c r="B107" s="71" t="s">
        <v>10</v>
      </c>
      <c r="C107" s="135" t="s">
        <v>92</v>
      </c>
      <c r="D107" s="135"/>
      <c r="E107" s="135"/>
      <c r="F107" s="135"/>
      <c r="I107" s="74"/>
    </row>
    <row r="108" spans="1:9" ht="15.75" customHeight="1">
      <c r="A108" s="75"/>
      <c r="C108" s="132" t="s">
        <v>11</v>
      </c>
      <c r="D108" s="132"/>
      <c r="E108" s="132"/>
      <c r="F108" s="132"/>
      <c r="I108" s="73" t="s">
        <v>12</v>
      </c>
    </row>
    <row r="109" spans="1:9" ht="15.75" customHeight="1">
      <c r="A109" s="26"/>
      <c r="C109" s="12"/>
      <c r="D109" s="12"/>
      <c r="E109" s="12"/>
      <c r="G109" s="12"/>
      <c r="H109" s="12"/>
    </row>
    <row r="110" spans="1:9" ht="15.75" customHeight="1">
      <c r="B110" s="71" t="s">
        <v>13</v>
      </c>
      <c r="C110" s="138"/>
      <c r="D110" s="138"/>
      <c r="E110" s="138"/>
      <c r="F110" s="138"/>
      <c r="I110" s="74"/>
    </row>
    <row r="111" spans="1:9" ht="15.75" customHeight="1">
      <c r="A111" s="75"/>
      <c r="C111" s="139" t="s">
        <v>11</v>
      </c>
      <c r="D111" s="139"/>
      <c r="E111" s="139"/>
      <c r="F111" s="139"/>
      <c r="I111" s="73" t="s">
        <v>12</v>
      </c>
    </row>
    <row r="112" spans="1:9" ht="15.75" customHeight="1">
      <c r="A112" s="4" t="s">
        <v>14</v>
      </c>
    </row>
    <row r="113" spans="1:9">
      <c r="A113" s="140" t="s">
        <v>15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45" customHeight="1">
      <c r="A114" s="137" t="s">
        <v>16</v>
      </c>
      <c r="B114" s="137"/>
      <c r="C114" s="137"/>
      <c r="D114" s="137"/>
      <c r="E114" s="137"/>
      <c r="F114" s="137"/>
      <c r="G114" s="137"/>
      <c r="H114" s="137"/>
      <c r="I114" s="137"/>
    </row>
    <row r="115" spans="1:9" ht="30" customHeight="1">
      <c r="A115" s="137" t="s">
        <v>17</v>
      </c>
      <c r="B115" s="137"/>
      <c r="C115" s="137"/>
      <c r="D115" s="137"/>
      <c r="E115" s="137"/>
      <c r="F115" s="137"/>
      <c r="G115" s="137"/>
      <c r="H115" s="137"/>
      <c r="I115" s="137"/>
    </row>
    <row r="116" spans="1:9" ht="30" customHeight="1">
      <c r="A116" s="137" t="s">
        <v>21</v>
      </c>
      <c r="B116" s="137"/>
      <c r="C116" s="137"/>
      <c r="D116" s="137"/>
      <c r="E116" s="137"/>
      <c r="F116" s="137"/>
      <c r="G116" s="137"/>
      <c r="H116" s="137"/>
      <c r="I116" s="137"/>
    </row>
    <row r="117" spans="1:9" ht="15" customHeight="1">
      <c r="A117" s="137" t="s">
        <v>20</v>
      </c>
      <c r="B117" s="137"/>
      <c r="C117" s="137"/>
      <c r="D117" s="137"/>
      <c r="E117" s="137"/>
      <c r="F117" s="137"/>
      <c r="G117" s="137"/>
      <c r="H117" s="137"/>
      <c r="I117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1:F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F107"/>
    <mergeCell ref="C108:F108"/>
    <mergeCell ref="C110:F110"/>
    <mergeCell ref="A83:I83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topLeftCell="A51" workbookViewId="0">
      <selection activeCell="L89" sqref="L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157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177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43251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140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F19*G19</f>
        <v>323.9622</v>
      </c>
      <c r="J19" s="23"/>
      <c r="K19" s="8"/>
      <c r="L19" s="8"/>
      <c r="M19" s="8"/>
    </row>
    <row r="20" spans="1:13" ht="15.75" customHeight="1">
      <c r="A20" s="30">
        <v>5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6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12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13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14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15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17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18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customHeight="1">
      <c r="A46" s="45">
        <v>19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customHeight="1">
      <c r="A47" s="45">
        <v>20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customHeight="1">
      <c r="A48" s="45">
        <v>21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customHeight="1">
      <c r="A49" s="45">
        <v>22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24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28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29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143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customHeight="1">
      <c r="A66" s="30">
        <v>25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customHeight="1">
      <c r="A67" s="30">
        <v>26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customHeight="1">
      <c r="A68" s="30">
        <v>27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customHeight="1">
      <c r="A69" s="30">
        <v>28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customHeight="1">
      <c r="A70" s="30">
        <v>29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30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8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" hidden="1" customHeight="1">
      <c r="A82" s="30">
        <v>31</v>
      </c>
      <c r="B82" s="86" t="s">
        <v>95</v>
      </c>
      <c r="C82" s="17"/>
      <c r="D82" s="15"/>
      <c r="E82" s="104"/>
      <c r="F82" s="13">
        <v>1</v>
      </c>
      <c r="G82" s="13">
        <v>14997.6</v>
      </c>
      <c r="H82" s="102">
        <f>G82*F82/1000</f>
        <v>14.9976</v>
      </c>
      <c r="I82" s="13">
        <f>G82</f>
        <v>14997.6</v>
      </c>
    </row>
    <row r="83" spans="1:21" ht="15.75" customHeight="1">
      <c r="A83" s="141" t="s">
        <v>144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31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32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I85+I84+I72+I70+I69+I68+I67+I66+I51+I50+I49+I48+I47+I46+I35+I34+I33+I32+I31+I28+I27+I26+I25+I24+I23+I22+I21+I20+I19+I18+I17+I16</f>
        <v>88346.462756944427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7.25" customHeight="1">
      <c r="A88" s="106">
        <v>33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15.75" customHeight="1">
      <c r="A89" s="106">
        <v>34</v>
      </c>
      <c r="B89" s="121" t="s">
        <v>217</v>
      </c>
      <c r="C89" s="120" t="s">
        <v>178</v>
      </c>
      <c r="D89" s="56"/>
      <c r="E89" s="13"/>
      <c r="F89" s="13">
        <v>1</v>
      </c>
      <c r="G89" s="115">
        <v>1748.91</v>
      </c>
      <c r="H89" s="102">
        <f>G89*F89/1000</f>
        <v>1.7489100000000002</v>
      </c>
      <c r="I89" s="109">
        <f>G89*0.1</f>
        <v>174.89100000000002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189.29100000000003</v>
      </c>
    </row>
    <row r="91" spans="1:21" ht="15.75" customHeight="1">
      <c r="A91" s="30"/>
      <c r="B91" s="56" t="s">
        <v>80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145</v>
      </c>
      <c r="C92" s="38"/>
      <c r="D92" s="38"/>
      <c r="E92" s="38"/>
      <c r="F92" s="38"/>
      <c r="G92" s="38"/>
      <c r="H92" s="38"/>
      <c r="I92" s="49">
        <f>I86+I90</f>
        <v>88535.753756944425</v>
      </c>
    </row>
    <row r="93" spans="1:21" ht="15.75" customHeight="1">
      <c r="A93" s="147" t="s">
        <v>186</v>
      </c>
      <c r="B93" s="147"/>
      <c r="C93" s="147"/>
      <c r="D93" s="147"/>
      <c r="E93" s="147"/>
      <c r="F93" s="147"/>
      <c r="G93" s="147"/>
      <c r="H93" s="147"/>
      <c r="I93" s="147"/>
    </row>
    <row r="94" spans="1:21" ht="15.75" customHeight="1">
      <c r="A94" s="72"/>
      <c r="B94" s="131" t="s">
        <v>187</v>
      </c>
      <c r="C94" s="131"/>
      <c r="D94" s="131"/>
      <c r="E94" s="131"/>
      <c r="F94" s="131"/>
      <c r="G94" s="131"/>
      <c r="H94" s="84"/>
      <c r="I94" s="3"/>
    </row>
    <row r="95" spans="1:21" ht="15.75" customHeight="1">
      <c r="A95" s="75"/>
      <c r="B95" s="132" t="s">
        <v>6</v>
      </c>
      <c r="C95" s="132"/>
      <c r="D95" s="132"/>
      <c r="E95" s="132"/>
      <c r="F95" s="132"/>
      <c r="G95" s="132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6" t="s">
        <v>7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6" t="s">
        <v>8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3" t="s">
        <v>62</v>
      </c>
      <c r="B99" s="133"/>
      <c r="C99" s="133"/>
      <c r="D99" s="133"/>
      <c r="E99" s="133"/>
      <c r="F99" s="133"/>
      <c r="G99" s="133"/>
      <c r="H99" s="133"/>
      <c r="I99" s="133"/>
    </row>
    <row r="100" spans="1:9" ht="15.75" customHeight="1">
      <c r="A100" s="11"/>
    </row>
    <row r="101" spans="1:9" ht="15.75" customHeight="1">
      <c r="A101" s="134" t="s">
        <v>9</v>
      </c>
      <c r="B101" s="134"/>
      <c r="C101" s="134"/>
      <c r="D101" s="134"/>
      <c r="E101" s="134"/>
      <c r="F101" s="134"/>
      <c r="G101" s="134"/>
      <c r="H101" s="134"/>
      <c r="I101" s="134"/>
    </row>
    <row r="102" spans="1:9" ht="15.75" customHeight="1">
      <c r="A102" s="4"/>
    </row>
    <row r="103" spans="1:9" ht="15.75" customHeight="1">
      <c r="B103" s="71" t="s">
        <v>10</v>
      </c>
      <c r="C103" s="135" t="s">
        <v>92</v>
      </c>
      <c r="D103" s="135"/>
      <c r="E103" s="135"/>
      <c r="F103" s="135"/>
      <c r="I103" s="74"/>
    </row>
    <row r="104" spans="1:9" ht="15.75" customHeight="1">
      <c r="A104" s="75"/>
      <c r="C104" s="132" t="s">
        <v>11</v>
      </c>
      <c r="D104" s="132"/>
      <c r="E104" s="132"/>
      <c r="F104" s="132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38"/>
      <c r="D106" s="138"/>
      <c r="E106" s="138"/>
      <c r="F106" s="138"/>
      <c r="I106" s="74"/>
    </row>
    <row r="107" spans="1:9" ht="15.75" customHeight="1">
      <c r="A107" s="75"/>
      <c r="C107" s="139" t="s">
        <v>11</v>
      </c>
      <c r="D107" s="139"/>
      <c r="E107" s="139"/>
      <c r="F107" s="139"/>
      <c r="I107" s="73" t="s">
        <v>12</v>
      </c>
    </row>
    <row r="108" spans="1:9" ht="15.75" customHeight="1">
      <c r="A108" s="4" t="s">
        <v>14</v>
      </c>
    </row>
    <row r="109" spans="1:9">
      <c r="A109" s="140" t="s">
        <v>15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45" customHeight="1">
      <c r="A110" s="137" t="s">
        <v>16</v>
      </c>
      <c r="B110" s="137"/>
      <c r="C110" s="137"/>
      <c r="D110" s="137"/>
      <c r="E110" s="137"/>
      <c r="F110" s="137"/>
      <c r="G110" s="137"/>
      <c r="H110" s="137"/>
      <c r="I110" s="137"/>
    </row>
    <row r="111" spans="1:9" ht="30" customHeight="1">
      <c r="A111" s="137" t="s">
        <v>17</v>
      </c>
      <c r="B111" s="137"/>
      <c r="C111" s="137"/>
      <c r="D111" s="137"/>
      <c r="E111" s="137"/>
      <c r="F111" s="137"/>
      <c r="G111" s="137"/>
      <c r="H111" s="137"/>
      <c r="I111" s="137"/>
    </row>
    <row r="112" spans="1:9" ht="30" customHeight="1">
      <c r="A112" s="137" t="s">
        <v>21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" customHeight="1">
      <c r="A113" s="137" t="s">
        <v>20</v>
      </c>
      <c r="B113" s="137"/>
      <c r="C113" s="137"/>
      <c r="D113" s="137"/>
      <c r="E113" s="137"/>
      <c r="F113" s="137"/>
      <c r="G113" s="137"/>
      <c r="H113" s="137"/>
      <c r="I113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topLeftCell="A55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86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159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179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43281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140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19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20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21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22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24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customHeight="1">
      <c r="A55" s="45">
        <v>10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143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12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20.25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4.25" customHeight="1">
      <c r="A82" s="30">
        <v>13</v>
      </c>
      <c r="B82" s="86" t="s">
        <v>95</v>
      </c>
      <c r="C82" s="17"/>
      <c r="D82" s="15"/>
      <c r="E82" s="104"/>
      <c r="F82" s="13">
        <v>1</v>
      </c>
      <c r="G82" s="13"/>
      <c r="H82" s="102">
        <f>G82*F82/1000</f>
        <v>0</v>
      </c>
      <c r="I82" s="13">
        <v>811.62</v>
      </c>
    </row>
    <row r="83" spans="1:21" ht="15.75" customHeight="1">
      <c r="A83" s="141" t="s">
        <v>144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14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I85+I84+I82+I72+I56+I55+I35+I34+I32+I28+I27+I31+I18+I17+I16</f>
        <v>40575.081608444438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5.75" customHeight="1">
      <c r="A88" s="46">
        <v>16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15.75" customHeight="1">
      <c r="A89" s="46">
        <v>17</v>
      </c>
      <c r="B89" s="122" t="s">
        <v>180</v>
      </c>
      <c r="C89" s="42" t="s">
        <v>121</v>
      </c>
      <c r="D89" s="46"/>
      <c r="E89" s="46"/>
      <c r="F89" s="46"/>
      <c r="G89" s="40">
        <v>4879</v>
      </c>
      <c r="H89" s="46"/>
      <c r="I89" s="46">
        <f>G89*1</f>
        <v>4879</v>
      </c>
    </row>
    <row r="90" spans="1:21" ht="15.75" customHeight="1">
      <c r="A90" s="46">
        <v>18</v>
      </c>
      <c r="B90" s="123" t="s">
        <v>181</v>
      </c>
      <c r="C90" s="124" t="s">
        <v>182</v>
      </c>
      <c r="D90" s="46"/>
      <c r="E90" s="46"/>
      <c r="F90" s="46"/>
      <c r="G90" s="40">
        <v>253.69</v>
      </c>
      <c r="H90" s="46"/>
      <c r="I90" s="46">
        <f>G90*1.5</f>
        <v>380.53499999999997</v>
      </c>
    </row>
    <row r="91" spans="1:21" ht="15.75" customHeight="1">
      <c r="A91" s="46">
        <v>19</v>
      </c>
      <c r="B91" s="125" t="s">
        <v>183</v>
      </c>
      <c r="C91" s="126" t="s">
        <v>184</v>
      </c>
      <c r="D91" s="46"/>
      <c r="E91" s="46"/>
      <c r="F91" s="46"/>
      <c r="G91" s="40">
        <v>1794</v>
      </c>
      <c r="H91" s="46"/>
      <c r="I91" s="46">
        <f>G91*0.5</f>
        <v>897</v>
      </c>
    </row>
    <row r="92" spans="1:21" ht="15.75" customHeight="1">
      <c r="A92" s="46">
        <v>20</v>
      </c>
      <c r="B92" s="121" t="s">
        <v>185</v>
      </c>
      <c r="C92" s="126" t="s">
        <v>178</v>
      </c>
      <c r="D92" s="46"/>
      <c r="E92" s="46"/>
      <c r="F92" s="46"/>
      <c r="G92" s="40">
        <v>6183.75</v>
      </c>
      <c r="H92" s="46"/>
      <c r="I92" s="46">
        <f>G92*1.386</f>
        <v>8570.6774999999998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14741.612499999999</v>
      </c>
    </row>
    <row r="94" spans="1:21" ht="15.75" customHeight="1">
      <c r="A94" s="30"/>
      <c r="B94" s="56" t="s">
        <v>80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145</v>
      </c>
      <c r="C95" s="38"/>
      <c r="D95" s="38"/>
      <c r="E95" s="38"/>
      <c r="F95" s="38"/>
      <c r="G95" s="38"/>
      <c r="H95" s="38"/>
      <c r="I95" s="49">
        <f>I86+I93</f>
        <v>55316.694108444441</v>
      </c>
    </row>
    <row r="96" spans="1:21" ht="15.75" customHeight="1">
      <c r="A96" s="147" t="s">
        <v>188</v>
      </c>
      <c r="B96" s="147"/>
      <c r="C96" s="147"/>
      <c r="D96" s="147"/>
      <c r="E96" s="147"/>
      <c r="F96" s="147"/>
      <c r="G96" s="147"/>
      <c r="H96" s="147"/>
      <c r="I96" s="147"/>
    </row>
    <row r="97" spans="1:9" ht="15.75" customHeight="1">
      <c r="A97" s="72"/>
      <c r="B97" s="131" t="s">
        <v>189</v>
      </c>
      <c r="C97" s="131"/>
      <c r="D97" s="131"/>
      <c r="E97" s="131"/>
      <c r="F97" s="131"/>
      <c r="G97" s="131"/>
      <c r="H97" s="84"/>
      <c r="I97" s="3"/>
    </row>
    <row r="98" spans="1:9" ht="15.75" customHeight="1">
      <c r="A98" s="75"/>
      <c r="B98" s="132" t="s">
        <v>6</v>
      </c>
      <c r="C98" s="132"/>
      <c r="D98" s="132"/>
      <c r="E98" s="132"/>
      <c r="F98" s="132"/>
      <c r="G98" s="132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36" t="s">
        <v>7</v>
      </c>
      <c r="B100" s="136"/>
      <c r="C100" s="136"/>
      <c r="D100" s="136"/>
      <c r="E100" s="136"/>
      <c r="F100" s="136"/>
      <c r="G100" s="136"/>
      <c r="H100" s="136"/>
      <c r="I100" s="136"/>
    </row>
    <row r="101" spans="1:9" ht="15.75" customHeight="1">
      <c r="A101" s="136" t="s">
        <v>8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133" t="s">
        <v>62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 customHeight="1">
      <c r="A103" s="11"/>
    </row>
    <row r="104" spans="1:9" ht="15.75" customHeight="1">
      <c r="A104" s="134" t="s">
        <v>9</v>
      </c>
      <c r="B104" s="134"/>
      <c r="C104" s="134"/>
      <c r="D104" s="134"/>
      <c r="E104" s="134"/>
      <c r="F104" s="134"/>
      <c r="G104" s="134"/>
      <c r="H104" s="134"/>
      <c r="I104" s="134"/>
    </row>
    <row r="105" spans="1:9" ht="15.75" customHeight="1">
      <c r="A105" s="4"/>
    </row>
    <row r="106" spans="1:9" ht="15.75" customHeight="1">
      <c r="B106" s="71" t="s">
        <v>10</v>
      </c>
      <c r="C106" s="135" t="s">
        <v>92</v>
      </c>
      <c r="D106" s="135"/>
      <c r="E106" s="135"/>
      <c r="F106" s="135"/>
      <c r="I106" s="74"/>
    </row>
    <row r="107" spans="1:9" ht="15.75" customHeight="1">
      <c r="A107" s="75"/>
      <c r="C107" s="132" t="s">
        <v>11</v>
      </c>
      <c r="D107" s="132"/>
      <c r="E107" s="132"/>
      <c r="F107" s="132"/>
      <c r="I107" s="73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1" t="s">
        <v>13</v>
      </c>
      <c r="C109" s="138"/>
      <c r="D109" s="138"/>
      <c r="E109" s="138"/>
      <c r="F109" s="138"/>
      <c r="I109" s="74"/>
    </row>
    <row r="110" spans="1:9" ht="15.75" customHeight="1">
      <c r="A110" s="75"/>
      <c r="C110" s="139" t="s">
        <v>11</v>
      </c>
      <c r="D110" s="139"/>
      <c r="E110" s="139"/>
      <c r="F110" s="139"/>
      <c r="I110" s="73" t="s">
        <v>12</v>
      </c>
    </row>
    <row r="111" spans="1:9" ht="15.75" customHeight="1">
      <c r="A111" s="4" t="s">
        <v>14</v>
      </c>
    </row>
    <row r="112" spans="1:9">
      <c r="A112" s="140" t="s">
        <v>15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45" customHeight="1">
      <c r="A113" s="137" t="s">
        <v>16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30" customHeight="1">
      <c r="A114" s="137" t="s">
        <v>17</v>
      </c>
      <c r="B114" s="137"/>
      <c r="C114" s="137"/>
      <c r="D114" s="137"/>
      <c r="E114" s="137"/>
      <c r="F114" s="137"/>
      <c r="G114" s="137"/>
      <c r="H114" s="137"/>
      <c r="I114" s="137"/>
    </row>
    <row r="115" spans="1:9" ht="30" customHeight="1">
      <c r="A115" s="137" t="s">
        <v>21</v>
      </c>
      <c r="B115" s="137"/>
      <c r="C115" s="137"/>
      <c r="D115" s="137"/>
      <c r="E115" s="137"/>
      <c r="F115" s="137"/>
      <c r="G115" s="137"/>
      <c r="H115" s="137"/>
      <c r="I115" s="137"/>
    </row>
    <row r="116" spans="1:9" ht="15" customHeight="1">
      <c r="A116" s="137" t="s">
        <v>20</v>
      </c>
      <c r="B116" s="137"/>
      <c r="C116" s="137"/>
      <c r="D116" s="137"/>
      <c r="E116" s="137"/>
      <c r="F116" s="137"/>
      <c r="G116" s="137"/>
      <c r="H116" s="137"/>
      <c r="I116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topLeftCell="A83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160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191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43312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19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20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21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22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24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10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154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10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41" t="s">
        <v>155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11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12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SUM(I16+I17+I18+I27+I28+I31+I32+I34+I35+I72+I84+I85)</f>
        <v>30499.581608444441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7.25" customHeight="1">
      <c r="A88" s="106">
        <v>13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31.5" customHeight="1">
      <c r="A89" s="106">
        <v>14</v>
      </c>
      <c r="B89" s="121" t="s">
        <v>185</v>
      </c>
      <c r="C89" s="126" t="s">
        <v>178</v>
      </c>
      <c r="D89" s="56"/>
      <c r="E89" s="13"/>
      <c r="F89" s="13">
        <v>0.01</v>
      </c>
      <c r="G89" s="40">
        <v>6183.75</v>
      </c>
      <c r="H89" s="102">
        <f t="shared" ref="H89" si="15">G89*F89/1000</f>
        <v>6.1837499999999997E-2</v>
      </c>
      <c r="I89" s="109">
        <f>G89*0.154</f>
        <v>952.29750000000001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966.69749999999999</v>
      </c>
    </row>
    <row r="91" spans="1:21" ht="15.75" customHeight="1">
      <c r="A91" s="30"/>
      <c r="B91" s="56" t="s">
        <v>80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145</v>
      </c>
      <c r="C92" s="38"/>
      <c r="D92" s="38"/>
      <c r="E92" s="38"/>
      <c r="F92" s="38"/>
      <c r="G92" s="38"/>
      <c r="H92" s="38"/>
      <c r="I92" s="49">
        <f>I86+I90</f>
        <v>31466.27910844444</v>
      </c>
    </row>
    <row r="93" spans="1:21" ht="15.75" customHeight="1">
      <c r="A93" s="147" t="s">
        <v>193</v>
      </c>
      <c r="B93" s="147"/>
      <c r="C93" s="147"/>
      <c r="D93" s="147"/>
      <c r="E93" s="147"/>
      <c r="F93" s="147"/>
      <c r="G93" s="147"/>
      <c r="H93" s="147"/>
      <c r="I93" s="147"/>
    </row>
    <row r="94" spans="1:21" ht="15.75" customHeight="1">
      <c r="A94" s="72"/>
      <c r="B94" s="131" t="s">
        <v>194</v>
      </c>
      <c r="C94" s="131"/>
      <c r="D94" s="131"/>
      <c r="E94" s="131"/>
      <c r="F94" s="131"/>
      <c r="G94" s="131"/>
      <c r="H94" s="84"/>
      <c r="I94" s="3"/>
    </row>
    <row r="95" spans="1:21" ht="15.75" customHeight="1">
      <c r="A95" s="75"/>
      <c r="B95" s="132" t="s">
        <v>6</v>
      </c>
      <c r="C95" s="132"/>
      <c r="D95" s="132"/>
      <c r="E95" s="132"/>
      <c r="F95" s="132"/>
      <c r="G95" s="132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36" t="s">
        <v>7</v>
      </c>
      <c r="B97" s="136"/>
      <c r="C97" s="136"/>
      <c r="D97" s="136"/>
      <c r="E97" s="136"/>
      <c r="F97" s="136"/>
      <c r="G97" s="136"/>
      <c r="H97" s="136"/>
      <c r="I97" s="136"/>
    </row>
    <row r="98" spans="1:9" ht="15.75" customHeight="1">
      <c r="A98" s="136" t="s">
        <v>8</v>
      </c>
      <c r="B98" s="136"/>
      <c r="C98" s="136"/>
      <c r="D98" s="136"/>
      <c r="E98" s="136"/>
      <c r="F98" s="136"/>
      <c r="G98" s="136"/>
      <c r="H98" s="136"/>
      <c r="I98" s="136"/>
    </row>
    <row r="99" spans="1:9" ht="15.75" customHeight="1">
      <c r="A99" s="133" t="s">
        <v>62</v>
      </c>
      <c r="B99" s="133"/>
      <c r="C99" s="133"/>
      <c r="D99" s="133"/>
      <c r="E99" s="133"/>
      <c r="F99" s="133"/>
      <c r="G99" s="133"/>
      <c r="H99" s="133"/>
      <c r="I99" s="133"/>
    </row>
    <row r="100" spans="1:9" ht="15.75" customHeight="1">
      <c r="A100" s="11"/>
    </row>
    <row r="101" spans="1:9" ht="15.75" customHeight="1">
      <c r="A101" s="134" t="s">
        <v>9</v>
      </c>
      <c r="B101" s="134"/>
      <c r="C101" s="134"/>
      <c r="D101" s="134"/>
      <c r="E101" s="134"/>
      <c r="F101" s="134"/>
      <c r="G101" s="134"/>
      <c r="H101" s="134"/>
      <c r="I101" s="134"/>
    </row>
    <row r="102" spans="1:9" ht="15.75" customHeight="1">
      <c r="A102" s="4"/>
    </row>
    <row r="103" spans="1:9" ht="15.75" customHeight="1">
      <c r="B103" s="71" t="s">
        <v>10</v>
      </c>
      <c r="C103" s="135" t="s">
        <v>92</v>
      </c>
      <c r="D103" s="135"/>
      <c r="E103" s="135"/>
      <c r="F103" s="135"/>
      <c r="I103" s="74"/>
    </row>
    <row r="104" spans="1:9" ht="15.75" customHeight="1">
      <c r="A104" s="75"/>
      <c r="C104" s="132" t="s">
        <v>11</v>
      </c>
      <c r="D104" s="132"/>
      <c r="E104" s="132"/>
      <c r="F104" s="132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38"/>
      <c r="D106" s="138"/>
      <c r="E106" s="138"/>
      <c r="F106" s="138"/>
      <c r="I106" s="74"/>
    </row>
    <row r="107" spans="1:9" ht="15.75" customHeight="1">
      <c r="A107" s="75"/>
      <c r="C107" s="139" t="s">
        <v>11</v>
      </c>
      <c r="D107" s="139"/>
      <c r="E107" s="139"/>
      <c r="F107" s="139"/>
      <c r="I107" s="73" t="s">
        <v>12</v>
      </c>
    </row>
    <row r="108" spans="1:9" ht="15.75" customHeight="1">
      <c r="A108" s="4" t="s">
        <v>14</v>
      </c>
    </row>
    <row r="109" spans="1:9">
      <c r="A109" s="140" t="s">
        <v>15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45" customHeight="1">
      <c r="A110" s="137" t="s">
        <v>16</v>
      </c>
      <c r="B110" s="137"/>
      <c r="C110" s="137"/>
      <c r="D110" s="137"/>
      <c r="E110" s="137"/>
      <c r="F110" s="137"/>
      <c r="G110" s="137"/>
      <c r="H110" s="137"/>
      <c r="I110" s="137"/>
    </row>
    <row r="111" spans="1:9" ht="30" customHeight="1">
      <c r="A111" s="137" t="s">
        <v>17</v>
      </c>
      <c r="B111" s="137"/>
      <c r="C111" s="137"/>
      <c r="D111" s="137"/>
      <c r="E111" s="137"/>
      <c r="F111" s="137"/>
      <c r="G111" s="137"/>
      <c r="H111" s="137"/>
      <c r="I111" s="137"/>
    </row>
    <row r="112" spans="1:9" ht="30" customHeight="1">
      <c r="A112" s="137" t="s">
        <v>21</v>
      </c>
      <c r="B112" s="137"/>
      <c r="C112" s="137"/>
      <c r="D112" s="137"/>
      <c r="E112" s="137"/>
      <c r="F112" s="137"/>
      <c r="G112" s="137"/>
      <c r="H112" s="137"/>
      <c r="I112" s="137"/>
    </row>
    <row r="113" spans="1:9" ht="15" customHeight="1">
      <c r="A113" s="137" t="s">
        <v>20</v>
      </c>
      <c r="B113" s="137"/>
      <c r="C113" s="137"/>
      <c r="D113" s="137"/>
      <c r="E113" s="137"/>
      <c r="F113" s="137"/>
      <c r="G113" s="137"/>
      <c r="H113" s="137"/>
      <c r="I113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topLeftCell="A63" workbookViewId="0">
      <selection activeCell="B98" sqref="B98: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162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206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43343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hidden="1" customHeight="1">
      <c r="A46" s="45">
        <v>19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20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21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22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24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10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154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10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41" t="s">
        <v>155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11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12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I85+I84+I72+I35+I34+I32+I31+I28+I27+I18+I17+I16</f>
        <v>30499.581608444438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5.75" customHeight="1">
      <c r="A88" s="106">
        <v>13</v>
      </c>
      <c r="B88" s="15" t="s">
        <v>167</v>
      </c>
      <c r="C88" s="17" t="s">
        <v>168</v>
      </c>
      <c r="D88" s="15"/>
      <c r="E88" s="19"/>
      <c r="F88" s="13">
        <v>24</v>
      </c>
      <c r="G88" s="13">
        <v>1.2</v>
      </c>
      <c r="H88" s="13">
        <f>F88*G88/1000</f>
        <v>2.8799999999999996E-2</v>
      </c>
      <c r="I88" s="13">
        <f>G88*12</f>
        <v>14.399999999999999</v>
      </c>
    </row>
    <row r="89" spans="1:21" ht="31.5" customHeight="1">
      <c r="A89" s="106">
        <v>14</v>
      </c>
      <c r="B89" s="107" t="s">
        <v>161</v>
      </c>
      <c r="C89" s="108" t="s">
        <v>38</v>
      </c>
      <c r="D89" s="70"/>
      <c r="E89" s="40"/>
      <c r="F89" s="40"/>
      <c r="G89" s="40">
        <v>3724.37</v>
      </c>
      <c r="H89" s="112"/>
      <c r="I89" s="109">
        <f>G89*0.01</f>
        <v>37.243699999999997</v>
      </c>
    </row>
    <row r="90" spans="1:21" ht="15.75" customHeight="1">
      <c r="A90" s="106">
        <v>15</v>
      </c>
      <c r="B90" s="121" t="s">
        <v>202</v>
      </c>
      <c r="C90" s="126" t="s">
        <v>203</v>
      </c>
      <c r="D90" s="70"/>
      <c r="E90" s="40"/>
      <c r="F90" s="40"/>
      <c r="G90" s="40">
        <v>214.8</v>
      </c>
      <c r="H90" s="112"/>
      <c r="I90" s="109">
        <f>G90*1</f>
        <v>214.8</v>
      </c>
    </row>
    <row r="91" spans="1:21" ht="15.75" customHeight="1">
      <c r="A91" s="106">
        <v>16</v>
      </c>
      <c r="B91" s="121" t="s">
        <v>204</v>
      </c>
      <c r="C91" s="127" t="s">
        <v>205</v>
      </c>
      <c r="D91" s="70"/>
      <c r="E91" s="40"/>
      <c r="F91" s="40"/>
      <c r="G91" s="40">
        <v>145.97999999999999</v>
      </c>
      <c r="H91" s="112"/>
      <c r="I91" s="109">
        <f>G91*1</f>
        <v>145.97999999999999</v>
      </c>
    </row>
    <row r="92" spans="1:21" ht="15.75" hidden="1" customHeight="1">
      <c r="A92" s="106"/>
      <c r="B92" s="110"/>
      <c r="C92" s="111"/>
      <c r="D92" s="70"/>
      <c r="E92" s="40"/>
      <c r="F92" s="40"/>
      <c r="G92" s="40"/>
      <c r="H92" s="112"/>
      <c r="I92" s="109"/>
    </row>
    <row r="93" spans="1:21" ht="33.75" customHeight="1">
      <c r="A93" s="106">
        <v>17</v>
      </c>
      <c r="B93" s="121" t="s">
        <v>208</v>
      </c>
      <c r="C93" s="126" t="s">
        <v>209</v>
      </c>
      <c r="D93" s="70"/>
      <c r="E93" s="40"/>
      <c r="F93" s="40"/>
      <c r="G93" s="128">
        <v>56.34</v>
      </c>
      <c r="H93" s="112"/>
      <c r="I93" s="109">
        <f>G93*1</f>
        <v>56.34</v>
      </c>
    </row>
    <row r="94" spans="1:21" ht="15.75" customHeight="1">
      <c r="A94" s="30"/>
      <c r="B94" s="50" t="s">
        <v>52</v>
      </c>
      <c r="C94" s="46"/>
      <c r="D94" s="58"/>
      <c r="E94" s="58"/>
      <c r="F94" s="46">
        <v>1</v>
      </c>
      <c r="G94" s="46"/>
      <c r="H94" s="46"/>
      <c r="I94" s="32">
        <f>SUM(I88:I93)</f>
        <v>468.76370000000009</v>
      </c>
    </row>
    <row r="95" spans="1:21" ht="15.75" customHeight="1">
      <c r="A95" s="30"/>
      <c r="B95" s="56" t="s">
        <v>80</v>
      </c>
      <c r="C95" s="16"/>
      <c r="D95" s="16"/>
      <c r="E95" s="16"/>
      <c r="F95" s="47"/>
      <c r="G95" s="48"/>
      <c r="H95" s="48"/>
      <c r="I95" s="18">
        <v>0</v>
      </c>
    </row>
    <row r="96" spans="1:21" ht="15.75" customHeight="1">
      <c r="A96" s="59"/>
      <c r="B96" s="51" t="s">
        <v>145</v>
      </c>
      <c r="C96" s="38"/>
      <c r="D96" s="38"/>
      <c r="E96" s="38"/>
      <c r="F96" s="38"/>
      <c r="G96" s="38"/>
      <c r="H96" s="38"/>
      <c r="I96" s="49">
        <f>I86+I94</f>
        <v>30968.345308444437</v>
      </c>
    </row>
    <row r="97" spans="1:9" ht="15.75" customHeight="1">
      <c r="A97" s="147" t="s">
        <v>210</v>
      </c>
      <c r="B97" s="147"/>
      <c r="C97" s="147"/>
      <c r="D97" s="147"/>
      <c r="E97" s="147"/>
      <c r="F97" s="147"/>
      <c r="G97" s="147"/>
      <c r="H97" s="147"/>
      <c r="I97" s="147"/>
    </row>
    <row r="98" spans="1:9" ht="15.75" customHeight="1">
      <c r="A98" s="72"/>
      <c r="B98" s="131" t="s">
        <v>211</v>
      </c>
      <c r="C98" s="131"/>
      <c r="D98" s="131"/>
      <c r="E98" s="131"/>
      <c r="F98" s="131"/>
      <c r="G98" s="131"/>
      <c r="H98" s="84"/>
      <c r="I98" s="3"/>
    </row>
    <row r="99" spans="1:9" ht="15.75" customHeight="1">
      <c r="A99" s="75"/>
      <c r="B99" s="132" t="s">
        <v>6</v>
      </c>
      <c r="C99" s="132"/>
      <c r="D99" s="132"/>
      <c r="E99" s="132"/>
      <c r="F99" s="132"/>
      <c r="G99" s="132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36" t="s">
        <v>7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136" t="s">
        <v>8</v>
      </c>
      <c r="B102" s="136"/>
      <c r="C102" s="136"/>
      <c r="D102" s="136"/>
      <c r="E102" s="136"/>
      <c r="F102" s="136"/>
      <c r="G102" s="136"/>
      <c r="H102" s="136"/>
      <c r="I102" s="136"/>
    </row>
    <row r="103" spans="1:9" ht="15.75" customHeight="1">
      <c r="A103" s="133" t="s">
        <v>62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 customHeight="1">
      <c r="A104" s="11"/>
    </row>
    <row r="105" spans="1:9" ht="15.75" customHeight="1">
      <c r="A105" s="134" t="s">
        <v>9</v>
      </c>
      <c r="B105" s="134"/>
      <c r="C105" s="134"/>
      <c r="D105" s="134"/>
      <c r="E105" s="134"/>
      <c r="F105" s="134"/>
      <c r="G105" s="134"/>
      <c r="H105" s="134"/>
      <c r="I105" s="134"/>
    </row>
    <row r="106" spans="1:9" ht="15.75" customHeight="1">
      <c r="A106" s="4"/>
    </row>
    <row r="107" spans="1:9" ht="15.75" customHeight="1">
      <c r="B107" s="71" t="s">
        <v>10</v>
      </c>
      <c r="C107" s="135" t="s">
        <v>92</v>
      </c>
      <c r="D107" s="135"/>
      <c r="E107" s="135"/>
      <c r="F107" s="135"/>
      <c r="I107" s="74"/>
    </row>
    <row r="108" spans="1:9" ht="15.75" customHeight="1">
      <c r="A108" s="75"/>
      <c r="C108" s="132" t="s">
        <v>11</v>
      </c>
      <c r="D108" s="132"/>
      <c r="E108" s="132"/>
      <c r="F108" s="132"/>
      <c r="I108" s="73" t="s">
        <v>12</v>
      </c>
    </row>
    <row r="109" spans="1:9" ht="15.75" customHeight="1">
      <c r="A109" s="26"/>
      <c r="C109" s="12"/>
      <c r="D109" s="12"/>
      <c r="E109" s="12"/>
      <c r="G109" s="12"/>
      <c r="H109" s="12"/>
    </row>
    <row r="110" spans="1:9" ht="15.75" customHeight="1">
      <c r="B110" s="71" t="s">
        <v>13</v>
      </c>
      <c r="C110" s="138"/>
      <c r="D110" s="138"/>
      <c r="E110" s="138"/>
      <c r="F110" s="138"/>
      <c r="I110" s="74"/>
    </row>
    <row r="111" spans="1:9" ht="15.75" customHeight="1">
      <c r="A111" s="75"/>
      <c r="C111" s="139" t="s">
        <v>11</v>
      </c>
      <c r="D111" s="139"/>
      <c r="E111" s="139"/>
      <c r="F111" s="139"/>
      <c r="I111" s="73" t="s">
        <v>12</v>
      </c>
    </row>
    <row r="112" spans="1:9" ht="15.75" customHeight="1">
      <c r="A112" s="4" t="s">
        <v>14</v>
      </c>
    </row>
    <row r="113" spans="1:9">
      <c r="A113" s="140" t="s">
        <v>15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45" customHeight="1">
      <c r="A114" s="137" t="s">
        <v>16</v>
      </c>
      <c r="B114" s="137"/>
      <c r="C114" s="137"/>
      <c r="D114" s="137"/>
      <c r="E114" s="137"/>
      <c r="F114" s="137"/>
      <c r="G114" s="137"/>
      <c r="H114" s="137"/>
      <c r="I114" s="137"/>
    </row>
    <row r="115" spans="1:9" ht="30" customHeight="1">
      <c r="A115" s="137" t="s">
        <v>17</v>
      </c>
      <c r="B115" s="137"/>
      <c r="C115" s="137"/>
      <c r="D115" s="137"/>
      <c r="E115" s="137"/>
      <c r="F115" s="137"/>
      <c r="G115" s="137"/>
      <c r="H115" s="137"/>
      <c r="I115" s="137"/>
    </row>
    <row r="116" spans="1:9" ht="30" customHeight="1">
      <c r="A116" s="137" t="s">
        <v>21</v>
      </c>
      <c r="B116" s="137"/>
      <c r="C116" s="137"/>
      <c r="D116" s="137"/>
      <c r="E116" s="137"/>
      <c r="F116" s="137"/>
      <c r="G116" s="137"/>
      <c r="H116" s="137"/>
      <c r="I116" s="137"/>
    </row>
    <row r="117" spans="1:9" ht="15" customHeight="1">
      <c r="A117" s="137" t="s">
        <v>20</v>
      </c>
      <c r="B117" s="137"/>
      <c r="C117" s="137"/>
      <c r="D117" s="137"/>
      <c r="E117" s="137"/>
      <c r="F117" s="137"/>
      <c r="G117" s="137"/>
      <c r="H117" s="137"/>
      <c r="I117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1:F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F107"/>
    <mergeCell ref="C108:F108"/>
    <mergeCell ref="C110:F110"/>
    <mergeCell ref="A83:I83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topLeftCell="A57"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190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48" t="s">
        <v>163</v>
      </c>
      <c r="B3" s="148"/>
      <c r="C3" s="148"/>
      <c r="D3" s="148"/>
      <c r="E3" s="148"/>
      <c r="F3" s="148"/>
      <c r="G3" s="148"/>
      <c r="H3" s="148"/>
      <c r="I3" s="148"/>
      <c r="J3" s="3"/>
      <c r="K3" s="3"/>
      <c r="L3" s="3"/>
    </row>
    <row r="4" spans="1:13" ht="31.5" customHeight="1">
      <c r="A4" s="149" t="s">
        <v>135</v>
      </c>
      <c r="B4" s="149"/>
      <c r="C4" s="149"/>
      <c r="D4" s="149"/>
      <c r="E4" s="149"/>
      <c r="F4" s="149"/>
      <c r="G4" s="149"/>
      <c r="H4" s="149"/>
      <c r="I4" s="149"/>
    </row>
    <row r="5" spans="1:13" ht="15.75" customHeight="1">
      <c r="A5" s="148" t="s">
        <v>207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43373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50" t="s">
        <v>192</v>
      </c>
      <c r="B8" s="150"/>
      <c r="C8" s="150"/>
      <c r="D8" s="150"/>
      <c r="E8" s="150"/>
      <c r="F8" s="150"/>
      <c r="G8" s="150"/>
      <c r="H8" s="150"/>
      <c r="I8" s="15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1" t="s">
        <v>141</v>
      </c>
      <c r="B10" s="151"/>
      <c r="C10" s="151"/>
      <c r="D10" s="151"/>
      <c r="E10" s="151"/>
      <c r="F10" s="151"/>
      <c r="G10" s="151"/>
      <c r="H10" s="151"/>
      <c r="I10" s="151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3" t="s">
        <v>60</v>
      </c>
      <c r="B14" s="153"/>
      <c r="C14" s="153"/>
      <c r="D14" s="153"/>
      <c r="E14" s="153"/>
      <c r="F14" s="153"/>
      <c r="G14" s="153"/>
      <c r="H14" s="153"/>
      <c r="I14" s="153"/>
      <c r="J14" s="8"/>
      <c r="K14" s="8"/>
      <c r="L14" s="8"/>
      <c r="M14" s="8"/>
    </row>
    <row r="15" spans="1:13" ht="15.75" customHeight="1">
      <c r="A15" s="154" t="s">
        <v>4</v>
      </c>
      <c r="B15" s="154"/>
      <c r="C15" s="154"/>
      <c r="D15" s="154"/>
      <c r="E15" s="154"/>
      <c r="F15" s="154"/>
      <c r="G15" s="154"/>
      <c r="H15" s="154"/>
      <c r="I15" s="154"/>
      <c r="J15" s="8"/>
      <c r="K15" s="8"/>
      <c r="L15" s="8"/>
      <c r="M15" s="8"/>
    </row>
    <row r="16" spans="1:13" ht="15.75" customHeight="1">
      <c r="A16" s="30">
        <v>1</v>
      </c>
      <c r="B16" s="86" t="s">
        <v>87</v>
      </c>
      <c r="C16" s="87" t="s">
        <v>98</v>
      </c>
      <c r="D16" s="86" t="s">
        <v>137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96</v>
      </c>
      <c r="C17" s="87" t="s">
        <v>98</v>
      </c>
      <c r="D17" s="86" t="s">
        <v>138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97</v>
      </c>
      <c r="C18" s="87" t="s">
        <v>98</v>
      </c>
      <c r="D18" s="86" t="s">
        <v>139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99</v>
      </c>
      <c r="C19" s="87" t="s">
        <v>94</v>
      </c>
      <c r="D19" s="86" t="s">
        <v>100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4</v>
      </c>
      <c r="B20" s="86" t="s">
        <v>101</v>
      </c>
      <c r="C20" s="87" t="s">
        <v>98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5</v>
      </c>
      <c r="B21" s="86" t="s">
        <v>102</v>
      </c>
      <c r="C21" s="87" t="s">
        <v>98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103</v>
      </c>
      <c r="C22" s="87" t="s">
        <v>53</v>
      </c>
      <c r="D22" s="86" t="s">
        <v>100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104</v>
      </c>
      <c r="C23" s="87" t="s">
        <v>53</v>
      </c>
      <c r="D23" s="86" t="s">
        <v>100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105</v>
      </c>
      <c r="C24" s="87" t="s">
        <v>53</v>
      </c>
      <c r="D24" s="86" t="s">
        <v>100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106</v>
      </c>
      <c r="C25" s="87" t="s">
        <v>53</v>
      </c>
      <c r="D25" s="86" t="s">
        <v>100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107</v>
      </c>
      <c r="C26" s="87" t="s">
        <v>53</v>
      </c>
      <c r="D26" s="86" t="s">
        <v>100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6</v>
      </c>
      <c r="B27" s="86" t="s">
        <v>65</v>
      </c>
      <c r="C27" s="87" t="s">
        <v>32</v>
      </c>
      <c r="D27" s="86"/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7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54" t="s">
        <v>85</v>
      </c>
      <c r="B29" s="154"/>
      <c r="C29" s="154"/>
      <c r="D29" s="154"/>
      <c r="E29" s="154"/>
      <c r="F29" s="154"/>
      <c r="G29" s="154"/>
      <c r="H29" s="154"/>
      <c r="I29" s="154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8</v>
      </c>
      <c r="B31" s="86" t="s">
        <v>146</v>
      </c>
      <c r="C31" s="87" t="s">
        <v>108</v>
      </c>
      <c r="D31" s="86" t="s">
        <v>109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9</v>
      </c>
      <c r="B32" s="86" t="s">
        <v>147</v>
      </c>
      <c r="C32" s="87" t="s">
        <v>108</v>
      </c>
      <c r="D32" s="86" t="s">
        <v>110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108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10</v>
      </c>
      <c r="B34" s="86" t="s">
        <v>111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11</v>
      </c>
      <c r="B35" s="86" t="s">
        <v>112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113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114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84</v>
      </c>
      <c r="C42" s="44" t="s">
        <v>108</v>
      </c>
      <c r="D42" s="34" t="s">
        <v>115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116</v>
      </c>
      <c r="C43" s="44" t="s">
        <v>108</v>
      </c>
      <c r="D43" s="34" t="s">
        <v>117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55" t="s">
        <v>142</v>
      </c>
      <c r="B45" s="156"/>
      <c r="C45" s="156"/>
      <c r="D45" s="156"/>
      <c r="E45" s="156"/>
      <c r="F45" s="156"/>
      <c r="G45" s="156"/>
      <c r="H45" s="156"/>
      <c r="I45" s="157"/>
      <c r="J45" s="24"/>
      <c r="L45" s="20"/>
      <c r="M45" s="21"/>
      <c r="N45" s="22"/>
    </row>
    <row r="46" spans="1:14" ht="15.75" customHeight="1">
      <c r="A46" s="45">
        <v>12</v>
      </c>
      <c r="B46" s="86" t="s">
        <v>118</v>
      </c>
      <c r="C46" s="87" t="s">
        <v>108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customHeight="1">
      <c r="A47" s="45">
        <v>13</v>
      </c>
      <c r="B47" s="86" t="s">
        <v>35</v>
      </c>
      <c r="C47" s="87" t="s">
        <v>108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customHeight="1">
      <c r="A48" s="45">
        <v>14</v>
      </c>
      <c r="B48" s="86" t="s">
        <v>36</v>
      </c>
      <c r="C48" s="87" t="s">
        <v>108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customHeight="1">
      <c r="A49" s="45">
        <v>15</v>
      </c>
      <c r="B49" s="86" t="s">
        <v>37</v>
      </c>
      <c r="C49" s="87" t="s">
        <v>108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17</v>
      </c>
      <c r="B51" s="86" t="s">
        <v>57</v>
      </c>
      <c r="C51" s="87" t="s">
        <v>108</v>
      </c>
      <c r="D51" s="86" t="s">
        <v>149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119</v>
      </c>
      <c r="C52" s="87" t="s">
        <v>108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120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10</v>
      </c>
      <c r="B55" s="86" t="s">
        <v>148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55" t="s">
        <v>143</v>
      </c>
      <c r="B57" s="156"/>
      <c r="C57" s="156"/>
      <c r="D57" s="156"/>
      <c r="E57" s="156"/>
      <c r="F57" s="156"/>
      <c r="G57" s="156"/>
      <c r="H57" s="156"/>
      <c r="I57" s="157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122</v>
      </c>
      <c r="C59" s="87" t="s">
        <v>98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88</v>
      </c>
      <c r="C60" s="97" t="s">
        <v>123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121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121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124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125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126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150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19</v>
      </c>
      <c r="B72" s="15" t="s">
        <v>89</v>
      </c>
      <c r="C72" s="30" t="s">
        <v>127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9"/>
      <c r="S72" s="139"/>
      <c r="T72" s="139"/>
      <c r="U72" s="139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129</v>
      </c>
      <c r="C74" s="17" t="s">
        <v>130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131</v>
      </c>
      <c r="C75" s="17" t="s">
        <v>132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90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136</v>
      </c>
      <c r="H79" s="40"/>
      <c r="I79" s="19"/>
    </row>
    <row r="80" spans="1:22" ht="15.75" hidden="1" customHeight="1">
      <c r="A80" s="30">
        <v>39</v>
      </c>
      <c r="B80" s="56" t="s">
        <v>133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128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95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41" t="s">
        <v>144</v>
      </c>
      <c r="B83" s="142"/>
      <c r="C83" s="142"/>
      <c r="D83" s="142"/>
      <c r="E83" s="142"/>
      <c r="F83" s="142"/>
      <c r="G83" s="142"/>
      <c r="H83" s="142"/>
      <c r="I83" s="143"/>
    </row>
    <row r="84" spans="1:21" ht="15.75" customHeight="1">
      <c r="A84" s="30">
        <v>20</v>
      </c>
      <c r="B84" s="86" t="s">
        <v>134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21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81</v>
      </c>
      <c r="C86" s="45"/>
      <c r="D86" s="16"/>
      <c r="E86" s="16"/>
      <c r="F86" s="16"/>
      <c r="G86" s="19"/>
      <c r="H86" s="19"/>
      <c r="I86" s="32">
        <f>SUM(I16+I17+I18+I20+I21+I27+I28+I31+I32+I34+I35+I46+I47+I48+I49+I50+I51+I71+I72+I84+I85)</f>
        <v>37757.296974944446</v>
      </c>
    </row>
    <row r="87" spans="1:21" ht="15.75" customHeight="1">
      <c r="A87" s="144" t="s">
        <v>61</v>
      </c>
      <c r="B87" s="145"/>
      <c r="C87" s="145"/>
      <c r="D87" s="145"/>
      <c r="E87" s="145"/>
      <c r="F87" s="145"/>
      <c r="G87" s="145"/>
      <c r="H87" s="145"/>
      <c r="I87" s="146"/>
    </row>
    <row r="88" spans="1:21" ht="15.75" customHeight="1">
      <c r="A88" s="46">
        <v>22</v>
      </c>
      <c r="B88" s="41" t="s">
        <v>167</v>
      </c>
      <c r="C88" s="42" t="s">
        <v>168</v>
      </c>
      <c r="D88" s="46"/>
      <c r="E88" s="46"/>
      <c r="F88" s="46"/>
      <c r="G88" s="40">
        <v>1.2</v>
      </c>
      <c r="H88" s="46"/>
      <c r="I88" s="46">
        <f>G88*12</f>
        <v>14.399999999999999</v>
      </c>
    </row>
    <row r="89" spans="1:21" ht="15.75" customHeight="1">
      <c r="A89" s="46">
        <v>23</v>
      </c>
      <c r="B89" s="121" t="s">
        <v>83</v>
      </c>
      <c r="C89" s="126" t="s">
        <v>121</v>
      </c>
      <c r="D89" s="46"/>
      <c r="E89" s="46"/>
      <c r="F89" s="46"/>
      <c r="G89" s="40">
        <v>197.48</v>
      </c>
      <c r="H89" s="46"/>
      <c r="I89" s="46">
        <f>G89*1</f>
        <v>197.48</v>
      </c>
    </row>
    <row r="90" spans="1:21" ht="15.75" customHeight="1">
      <c r="A90" s="46">
        <v>24</v>
      </c>
      <c r="B90" s="121" t="s">
        <v>212</v>
      </c>
      <c r="C90" s="126" t="s">
        <v>213</v>
      </c>
      <c r="D90" s="46"/>
      <c r="E90" s="46"/>
      <c r="F90" s="46"/>
      <c r="G90" s="40">
        <v>203.68</v>
      </c>
      <c r="H90" s="46"/>
      <c r="I90" s="46">
        <f>G90*2</f>
        <v>407.36</v>
      </c>
    </row>
    <row r="91" spans="1:21" ht="15.75" customHeight="1">
      <c r="A91" s="46">
        <v>25</v>
      </c>
      <c r="B91" s="121" t="s">
        <v>214</v>
      </c>
      <c r="C91" s="126" t="s">
        <v>28</v>
      </c>
      <c r="D91" s="46"/>
      <c r="E91" s="46"/>
      <c r="F91" s="46"/>
      <c r="G91" s="128">
        <v>1104.48</v>
      </c>
      <c r="H91" s="46"/>
      <c r="I91" s="129">
        <f>G91*0.0629</f>
        <v>69.471791999999994</v>
      </c>
    </row>
    <row r="92" spans="1:21" ht="30.75" customHeight="1">
      <c r="A92" s="30">
        <v>26</v>
      </c>
      <c r="B92" s="121" t="s">
        <v>185</v>
      </c>
      <c r="C92" s="126" t="s">
        <v>178</v>
      </c>
      <c r="D92" s="46"/>
      <c r="E92" s="46"/>
      <c r="F92" s="46"/>
      <c r="G92" s="40">
        <v>6183.75</v>
      </c>
      <c r="H92" s="46"/>
      <c r="I92" s="30">
        <f>G92*0.45</f>
        <v>2782.6875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3471.3992920000001</v>
      </c>
    </row>
    <row r="94" spans="1:21" ht="15.75" customHeight="1">
      <c r="A94" s="30"/>
      <c r="B94" s="56" t="s">
        <v>80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145</v>
      </c>
      <c r="C95" s="38"/>
      <c r="D95" s="38"/>
      <c r="E95" s="38"/>
      <c r="F95" s="38"/>
      <c r="G95" s="38"/>
      <c r="H95" s="38"/>
      <c r="I95" s="49">
        <f>I86+I93</f>
        <v>41228.696266944447</v>
      </c>
    </row>
    <row r="96" spans="1:21" ht="15.75" customHeight="1">
      <c r="A96" s="147" t="s">
        <v>215</v>
      </c>
      <c r="B96" s="147"/>
      <c r="C96" s="147"/>
      <c r="D96" s="147"/>
      <c r="E96" s="147"/>
      <c r="F96" s="147"/>
      <c r="G96" s="147"/>
      <c r="H96" s="147"/>
      <c r="I96" s="147"/>
    </row>
    <row r="97" spans="1:9" ht="15.75" customHeight="1">
      <c r="A97" s="72"/>
      <c r="B97" s="131" t="s">
        <v>216</v>
      </c>
      <c r="C97" s="131"/>
      <c r="D97" s="131"/>
      <c r="E97" s="131"/>
      <c r="F97" s="131"/>
      <c r="G97" s="131"/>
      <c r="H97" s="84"/>
      <c r="I97" s="3"/>
    </row>
    <row r="98" spans="1:9" ht="15.75" customHeight="1">
      <c r="A98" s="75"/>
      <c r="B98" s="132" t="s">
        <v>6</v>
      </c>
      <c r="C98" s="132"/>
      <c r="D98" s="132"/>
      <c r="E98" s="132"/>
      <c r="F98" s="132"/>
      <c r="G98" s="132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36" t="s">
        <v>7</v>
      </c>
      <c r="B100" s="136"/>
      <c r="C100" s="136"/>
      <c r="D100" s="136"/>
      <c r="E100" s="136"/>
      <c r="F100" s="136"/>
      <c r="G100" s="136"/>
      <c r="H100" s="136"/>
      <c r="I100" s="136"/>
    </row>
    <row r="101" spans="1:9" ht="15.75" customHeight="1">
      <c r="A101" s="136" t="s">
        <v>8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133" t="s">
        <v>62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 customHeight="1">
      <c r="A103" s="11"/>
    </row>
    <row r="104" spans="1:9" ht="15.75" customHeight="1">
      <c r="A104" s="134" t="s">
        <v>9</v>
      </c>
      <c r="B104" s="134"/>
      <c r="C104" s="134"/>
      <c r="D104" s="134"/>
      <c r="E104" s="134"/>
      <c r="F104" s="134"/>
      <c r="G104" s="134"/>
      <c r="H104" s="134"/>
      <c r="I104" s="134"/>
    </row>
    <row r="105" spans="1:9" ht="15.75" customHeight="1">
      <c r="A105" s="4"/>
    </row>
    <row r="106" spans="1:9" ht="15.75" customHeight="1">
      <c r="B106" s="71" t="s">
        <v>10</v>
      </c>
      <c r="C106" s="135" t="s">
        <v>92</v>
      </c>
      <c r="D106" s="135"/>
      <c r="E106" s="135"/>
      <c r="F106" s="135"/>
      <c r="I106" s="74"/>
    </row>
    <row r="107" spans="1:9" ht="15.75" customHeight="1">
      <c r="A107" s="75"/>
      <c r="C107" s="132" t="s">
        <v>11</v>
      </c>
      <c r="D107" s="132"/>
      <c r="E107" s="132"/>
      <c r="F107" s="132"/>
      <c r="I107" s="73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1" t="s">
        <v>13</v>
      </c>
      <c r="C109" s="138"/>
      <c r="D109" s="138"/>
      <c r="E109" s="138"/>
      <c r="F109" s="138"/>
      <c r="I109" s="74"/>
    </row>
    <row r="110" spans="1:9" ht="15.75" customHeight="1">
      <c r="A110" s="75"/>
      <c r="C110" s="139" t="s">
        <v>11</v>
      </c>
      <c r="D110" s="139"/>
      <c r="E110" s="139"/>
      <c r="F110" s="139"/>
      <c r="I110" s="73" t="s">
        <v>12</v>
      </c>
    </row>
    <row r="111" spans="1:9" ht="15.75" customHeight="1">
      <c r="A111" s="4" t="s">
        <v>14</v>
      </c>
    </row>
    <row r="112" spans="1:9">
      <c r="A112" s="140" t="s">
        <v>15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45" customHeight="1">
      <c r="A113" s="137" t="s">
        <v>16</v>
      </c>
      <c r="B113" s="137"/>
      <c r="C113" s="137"/>
      <c r="D113" s="137"/>
      <c r="E113" s="137"/>
      <c r="F113" s="137"/>
      <c r="G113" s="137"/>
      <c r="H113" s="137"/>
      <c r="I113" s="137"/>
    </row>
    <row r="114" spans="1:9" ht="30" customHeight="1">
      <c r="A114" s="137" t="s">
        <v>17</v>
      </c>
      <c r="B114" s="137"/>
      <c r="C114" s="137"/>
      <c r="D114" s="137"/>
      <c r="E114" s="137"/>
      <c r="F114" s="137"/>
      <c r="G114" s="137"/>
      <c r="H114" s="137"/>
      <c r="I114" s="137"/>
    </row>
    <row r="115" spans="1:9" ht="30" customHeight="1">
      <c r="A115" s="137" t="s">
        <v>21</v>
      </c>
      <c r="B115" s="137"/>
      <c r="C115" s="137"/>
      <c r="D115" s="137"/>
      <c r="E115" s="137"/>
      <c r="F115" s="137"/>
      <c r="G115" s="137"/>
      <c r="H115" s="137"/>
      <c r="I115" s="137"/>
    </row>
    <row r="116" spans="1:9" ht="15" customHeight="1">
      <c r="A116" s="137" t="s">
        <v>20</v>
      </c>
      <c r="B116" s="137"/>
      <c r="C116" s="137"/>
      <c r="D116" s="137"/>
      <c r="E116" s="137"/>
      <c r="F116" s="137"/>
      <c r="G116" s="137"/>
      <c r="H116" s="137"/>
      <c r="I116" s="137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'01.19'!Область_печати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2017-05-25T10:05:01Z</cp:lastPrinted>
  <dcterms:created xsi:type="dcterms:W3CDTF">2016-03-25T08:33:47Z</dcterms:created>
  <dcterms:modified xsi:type="dcterms:W3CDTF">2019-02-07T11:48:53Z</dcterms:modified>
</cp:coreProperties>
</file>