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60" windowWidth="15480" windowHeight="8130" activeTab="11"/>
  </bookViews>
  <sheets>
    <sheet name="01.17" sheetId="17" r:id="rId1"/>
    <sheet name="02.17" sheetId="27" r:id="rId2"/>
    <sheet name="03.17" sheetId="28" r:id="rId3"/>
    <sheet name="04.17" sheetId="29" r:id="rId4"/>
    <sheet name="05.17" sheetId="30" r:id="rId5"/>
    <sheet name="06.17" sheetId="31" r:id="rId6"/>
    <sheet name="07.17" sheetId="32" r:id="rId7"/>
    <sheet name="08.17" sheetId="33" r:id="rId8"/>
    <sheet name="09.17" sheetId="34" r:id="rId9"/>
    <sheet name="10.17" sheetId="35" r:id="rId10"/>
    <sheet name="11.17" sheetId="36" r:id="rId11"/>
    <sheet name="12.17" sheetId="37" r:id="rId12"/>
  </sheets>
  <definedNames>
    <definedName name="_xlnm._FilterDatabase" localSheetId="0" hidden="1">'01.17'!$I$14:$I$64</definedName>
    <definedName name="_xlnm._FilterDatabase" localSheetId="1" hidden="1">'02.17'!$I$14:$I$64</definedName>
    <definedName name="_xlnm._FilterDatabase" localSheetId="2" hidden="1">'03.17'!$I$14:$I$64</definedName>
    <definedName name="_xlnm._FilterDatabase" localSheetId="3" hidden="1">'04.17'!$I$14:$I$64</definedName>
    <definedName name="_xlnm._FilterDatabase" localSheetId="4" hidden="1">'05.17'!$I$14:$I$64</definedName>
    <definedName name="_xlnm._FilterDatabase" localSheetId="5" hidden="1">'06.17'!$I$14:$I$64</definedName>
    <definedName name="_xlnm._FilterDatabase" localSheetId="6" hidden="1">'07.17'!$I$14:$I$64</definedName>
    <definedName name="_xlnm._FilterDatabase" localSheetId="7" hidden="1">'08.17'!$I$14:$I$64</definedName>
    <definedName name="_xlnm._FilterDatabase" localSheetId="8" hidden="1">'09.17'!$I$14:$I$64</definedName>
    <definedName name="_xlnm._FilterDatabase" localSheetId="9" hidden="1">'10.17'!$I$14:$I$64</definedName>
    <definedName name="_xlnm._FilterDatabase" localSheetId="10" hidden="1">'11.17'!$I$14:$I$64</definedName>
    <definedName name="_xlnm._FilterDatabase" localSheetId="11" hidden="1">'12.17'!$I$14:$I$64</definedName>
    <definedName name="_xlnm.Print_Area" localSheetId="0">'01.17'!$A$1:$I$110</definedName>
    <definedName name="_xlnm.Print_Area" localSheetId="1">'02.17'!$A$1:$I$112</definedName>
    <definedName name="_xlnm.Print_Area" localSheetId="2">'03.17'!$A$1:$I$110</definedName>
    <definedName name="_xlnm.Print_Area" localSheetId="3">'04.17'!$A$1:$I$112</definedName>
    <definedName name="_xlnm.Print_Area" localSheetId="4">'05.17'!$A$1:$I$111</definedName>
    <definedName name="_xlnm.Print_Area" localSheetId="5">'06.17'!$A$1:$I$110</definedName>
    <definedName name="_xlnm.Print_Area" localSheetId="6">'07.17'!$A$1:$I$115</definedName>
    <definedName name="_xlnm.Print_Area" localSheetId="7">'08.17'!$A$1:$I$110</definedName>
    <definedName name="_xlnm.Print_Area" localSheetId="8">'09.17'!$A$1:$I$110</definedName>
    <definedName name="_xlnm.Print_Area" localSheetId="9">'10.17'!$A$1:$I$111</definedName>
    <definedName name="_xlnm.Print_Area" localSheetId="10">'11.17'!$A$1:$I$110</definedName>
    <definedName name="_xlnm.Print_Area" localSheetId="11">'12.17'!$A$1:$I$109</definedName>
  </definedNames>
  <calcPr calcId="124519"/>
</workbook>
</file>

<file path=xl/calcChain.xml><?xml version="1.0" encoding="utf-8"?>
<calcChain xmlns="http://schemas.openxmlformats.org/spreadsheetml/2006/main">
  <c r="I85" i="37"/>
  <c r="F85"/>
  <c r="H85" s="1"/>
  <c r="I86"/>
  <c r="I83"/>
  <c r="I83" i="36"/>
  <c r="I86" i="31"/>
  <c r="F86"/>
  <c r="H86" s="1"/>
  <c r="I87"/>
  <c r="I42" i="29"/>
  <c r="I42" i="28"/>
  <c r="I83" i="27"/>
  <c r="I83" i="17"/>
  <c r="F82" i="37" l="1"/>
  <c r="I82" s="1"/>
  <c r="F81"/>
  <c r="I81" s="1"/>
  <c r="I79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I66" s="1"/>
  <c r="H65"/>
  <c r="F65"/>
  <c r="I65" s="1"/>
  <c r="F64"/>
  <c r="I64" s="1"/>
  <c r="F63"/>
  <c r="I63" s="1"/>
  <c r="F62"/>
  <c r="H62" s="1"/>
  <c r="I6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I40"/>
  <c r="H40"/>
  <c r="F39"/>
  <c r="I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6" i="36"/>
  <c r="H86"/>
  <c r="I85"/>
  <c r="I87" s="1"/>
  <c r="H85"/>
  <c r="I79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H66" s="1"/>
  <c r="F65"/>
  <c r="I65" s="1"/>
  <c r="F64"/>
  <c r="H64" s="1"/>
  <c r="F63"/>
  <c r="I63" s="1"/>
  <c r="F62"/>
  <c r="H62" s="1"/>
  <c r="I6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I40"/>
  <c r="H40"/>
  <c r="F39"/>
  <c r="I39" s="1"/>
  <c r="F38"/>
  <c r="I38" s="1"/>
  <c r="I37"/>
  <c r="H37"/>
  <c r="H35"/>
  <c r="H34"/>
  <c r="F33"/>
  <c r="I33" s="1"/>
  <c r="E33"/>
  <c r="F32"/>
  <c r="I32" s="1"/>
  <c r="F31"/>
  <c r="I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H21" s="1"/>
  <c r="F20"/>
  <c r="I20" s="1"/>
  <c r="F19"/>
  <c r="I19" s="1"/>
  <c r="E18"/>
  <c r="F18" s="1"/>
  <c r="F17"/>
  <c r="I17" s="1"/>
  <c r="F16"/>
  <c r="H16" s="1"/>
  <c r="I83" i="35"/>
  <c r="I88"/>
  <c r="I87"/>
  <c r="I86"/>
  <c r="F87"/>
  <c r="H87" s="1"/>
  <c r="H86"/>
  <c r="F86"/>
  <c r="H85"/>
  <c r="I61"/>
  <c r="H42" i="37" l="1"/>
  <c r="H39"/>
  <c r="H63"/>
  <c r="H67"/>
  <c r="H82"/>
  <c r="H83" s="1"/>
  <c r="H46"/>
  <c r="H50"/>
  <c r="H48"/>
  <c r="H18"/>
  <c r="I18"/>
  <c r="H16"/>
  <c r="I17"/>
  <c r="H19"/>
  <c r="I20"/>
  <c r="H21"/>
  <c r="I22"/>
  <c r="H23"/>
  <c r="I24"/>
  <c r="H25"/>
  <c r="I26"/>
  <c r="H27"/>
  <c r="I30"/>
  <c r="H31"/>
  <c r="I32"/>
  <c r="I33"/>
  <c r="H38"/>
  <c r="H41"/>
  <c r="H45"/>
  <c r="H47"/>
  <c r="H49"/>
  <c r="H51"/>
  <c r="H56"/>
  <c r="H64"/>
  <c r="H66"/>
  <c r="H81"/>
  <c r="H19" i="36"/>
  <c r="H25"/>
  <c r="H38"/>
  <c r="H23"/>
  <c r="H27"/>
  <c r="H45"/>
  <c r="H56"/>
  <c r="H49"/>
  <c r="H31"/>
  <c r="H41"/>
  <c r="H47"/>
  <c r="H51"/>
  <c r="I18"/>
  <c r="H18"/>
  <c r="I16"/>
  <c r="H17"/>
  <c r="H20"/>
  <c r="I21"/>
  <c r="H22"/>
  <c r="H24"/>
  <c r="H26"/>
  <c r="H30"/>
  <c r="H32"/>
  <c r="H33"/>
  <c r="H39"/>
  <c r="H42"/>
  <c r="H46"/>
  <c r="H48"/>
  <c r="H50"/>
  <c r="H63"/>
  <c r="I64"/>
  <c r="H65"/>
  <c r="I66"/>
  <c r="H67"/>
  <c r="H81"/>
  <c r="I82"/>
  <c r="I88" i="37" l="1"/>
  <c r="H78"/>
  <c r="I89" i="36"/>
  <c r="H78"/>
  <c r="I85" i="35" l="1"/>
  <c r="F82"/>
  <c r="I82" s="1"/>
  <c r="F81"/>
  <c r="H81" s="1"/>
  <c r="H79"/>
  <c r="H77"/>
  <c r="F75"/>
  <c r="H75" s="1"/>
  <c r="H74"/>
  <c r="F73"/>
  <c r="H73" s="1"/>
  <c r="H72"/>
  <c r="H71"/>
  <c r="F71"/>
  <c r="I69"/>
  <c r="H69"/>
  <c r="I68"/>
  <c r="H68"/>
  <c r="F67"/>
  <c r="H67" s="1"/>
  <c r="F66"/>
  <c r="I66" s="1"/>
  <c r="F65"/>
  <c r="H65" s="1"/>
  <c r="F64"/>
  <c r="I64" s="1"/>
  <c r="F63"/>
  <c r="H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I40"/>
  <c r="H40"/>
  <c r="H39"/>
  <c r="F39"/>
  <c r="I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6" i="34"/>
  <c r="H86"/>
  <c r="F85"/>
  <c r="H85" s="1"/>
  <c r="I83"/>
  <c r="I68"/>
  <c r="I61"/>
  <c r="I85"/>
  <c r="I87" s="1"/>
  <c r="H82"/>
  <c r="H83" s="1"/>
  <c r="F82"/>
  <c r="I82" s="1"/>
  <c r="F81"/>
  <c r="I81" s="1"/>
  <c r="H79"/>
  <c r="H77"/>
  <c r="F75"/>
  <c r="H75" s="1"/>
  <c r="H74"/>
  <c r="F73"/>
  <c r="H73" s="1"/>
  <c r="H72"/>
  <c r="H71"/>
  <c r="F71"/>
  <c r="I69"/>
  <c r="H69"/>
  <c r="H68"/>
  <c r="F67"/>
  <c r="I67" s="1"/>
  <c r="F66"/>
  <c r="I66" s="1"/>
  <c r="F65"/>
  <c r="I65" s="1"/>
  <c r="F64"/>
  <c r="I64" s="1"/>
  <c r="F63"/>
  <c r="H63" s="1"/>
  <c r="F62"/>
  <c r="H62" s="1"/>
  <c r="F61"/>
  <c r="H61" s="1"/>
  <c r="H59"/>
  <c r="I57"/>
  <c r="H57"/>
  <c r="H56"/>
  <c r="F56"/>
  <c r="I56" s="1"/>
  <c r="I53"/>
  <c r="F53"/>
  <c r="H53" s="1"/>
  <c r="I52"/>
  <c r="H52"/>
  <c r="F51"/>
  <c r="I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I40"/>
  <c r="H40"/>
  <c r="F39"/>
  <c r="I39" s="1"/>
  <c r="F38"/>
  <c r="H38" s="1"/>
  <c r="I37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6" i="33"/>
  <c r="H85"/>
  <c r="I86"/>
  <c r="I85"/>
  <c r="I87" s="1"/>
  <c r="H82"/>
  <c r="H83" s="1"/>
  <c r="F82"/>
  <c r="I82" s="1"/>
  <c r="F81"/>
  <c r="I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I66" s="1"/>
  <c r="F65"/>
  <c r="H65" s="1"/>
  <c r="F64"/>
  <c r="I64" s="1"/>
  <c r="F63"/>
  <c r="H63" s="1"/>
  <c r="F62"/>
  <c r="H62" s="1"/>
  <c r="F61"/>
  <c r="H61" s="1"/>
  <c r="H59"/>
  <c r="I57"/>
  <c r="H57"/>
  <c r="F56"/>
  <c r="I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I40"/>
  <c r="H40"/>
  <c r="F39"/>
  <c r="I39" s="1"/>
  <c r="F38"/>
  <c r="H38" s="1"/>
  <c r="I37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2" i="32"/>
  <c r="I90"/>
  <c r="I91"/>
  <c r="I88"/>
  <c r="I87"/>
  <c r="H91"/>
  <c r="H90"/>
  <c r="H89"/>
  <c r="H88"/>
  <c r="H87"/>
  <c r="I86"/>
  <c r="I89"/>
  <c r="H86"/>
  <c r="H85"/>
  <c r="I85"/>
  <c r="H82"/>
  <c r="H83" s="1"/>
  <c r="F82"/>
  <c r="I82" s="1"/>
  <c r="F81"/>
  <c r="I81" s="1"/>
  <c r="H79"/>
  <c r="H77"/>
  <c r="H75"/>
  <c r="F75"/>
  <c r="H74"/>
  <c r="F73"/>
  <c r="H73" s="1"/>
  <c r="H72"/>
  <c r="H71"/>
  <c r="F71"/>
  <c r="I69"/>
  <c r="H69"/>
  <c r="H68"/>
  <c r="H67"/>
  <c r="F67"/>
  <c r="I67" s="1"/>
  <c r="F66"/>
  <c r="I66" s="1"/>
  <c r="H65"/>
  <c r="F65"/>
  <c r="I65" s="1"/>
  <c r="F64"/>
  <c r="I64" s="1"/>
  <c r="H63"/>
  <c r="F63"/>
  <c r="I63" s="1"/>
  <c r="H62"/>
  <c r="F62"/>
  <c r="H61"/>
  <c r="F61"/>
  <c r="H59"/>
  <c r="I57"/>
  <c r="H57"/>
  <c r="H56"/>
  <c r="F56"/>
  <c r="I56" s="1"/>
  <c r="I53"/>
  <c r="F53"/>
  <c r="H53" s="1"/>
  <c r="I52"/>
  <c r="H52"/>
  <c r="H51"/>
  <c r="F51"/>
  <c r="I51" s="1"/>
  <c r="F50"/>
  <c r="I50" s="1"/>
  <c r="H49"/>
  <c r="F49"/>
  <c r="I49" s="1"/>
  <c r="F48"/>
  <c r="I48" s="1"/>
  <c r="H47"/>
  <c r="F47"/>
  <c r="I47" s="1"/>
  <c r="F46"/>
  <c r="I46" s="1"/>
  <c r="H45"/>
  <c r="F45"/>
  <c r="I45" s="1"/>
  <c r="I43"/>
  <c r="H43"/>
  <c r="F42"/>
  <c r="I42" s="1"/>
  <c r="H41"/>
  <c r="F41"/>
  <c r="I41" s="1"/>
  <c r="I40"/>
  <c r="H40"/>
  <c r="F39"/>
  <c r="I39" s="1"/>
  <c r="H38"/>
  <c r="F38"/>
  <c r="I38" s="1"/>
  <c r="I37"/>
  <c r="H37"/>
  <c r="H35"/>
  <c r="H34"/>
  <c r="F33"/>
  <c r="I33" s="1"/>
  <c r="E33"/>
  <c r="F32"/>
  <c r="I32" s="1"/>
  <c r="F31"/>
  <c r="H31" s="1"/>
  <c r="F30"/>
  <c r="I30" s="1"/>
  <c r="H27"/>
  <c r="F27"/>
  <c r="I27" s="1"/>
  <c r="F26"/>
  <c r="I26" s="1"/>
  <c r="H25"/>
  <c r="F25"/>
  <c r="I25" s="1"/>
  <c r="F24"/>
  <c r="I24" s="1"/>
  <c r="H23"/>
  <c r="F23"/>
  <c r="I23" s="1"/>
  <c r="F22"/>
  <c r="I22" s="1"/>
  <c r="H21"/>
  <c r="F21"/>
  <c r="I21" s="1"/>
  <c r="F20"/>
  <c r="I20" s="1"/>
  <c r="H19"/>
  <c r="F19"/>
  <c r="I19" s="1"/>
  <c r="F18"/>
  <c r="I18" s="1"/>
  <c r="E18"/>
  <c r="F17"/>
  <c r="I17" s="1"/>
  <c r="H16"/>
  <c r="F16"/>
  <c r="I16" s="1"/>
  <c r="H85" i="31"/>
  <c r="I85"/>
  <c r="F82"/>
  <c r="I82" s="1"/>
  <c r="F81"/>
  <c r="H81" s="1"/>
  <c r="H79"/>
  <c r="H77"/>
  <c r="F75"/>
  <c r="H75" s="1"/>
  <c r="H74"/>
  <c r="F73"/>
  <c r="H73" s="1"/>
  <c r="H72"/>
  <c r="H71"/>
  <c r="F71"/>
  <c r="I69"/>
  <c r="H69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7" i="30"/>
  <c r="I86"/>
  <c r="F87"/>
  <c r="H87" s="1"/>
  <c r="H86"/>
  <c r="I85"/>
  <c r="H85"/>
  <c r="I88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29"/>
  <c r="I88"/>
  <c r="I87"/>
  <c r="I86"/>
  <c r="I85"/>
  <c r="H88"/>
  <c r="H87"/>
  <c r="H86"/>
  <c r="H85"/>
  <c r="I83"/>
  <c r="I40"/>
  <c r="F82"/>
  <c r="H82" s="1"/>
  <c r="H83" s="1"/>
  <c r="H81"/>
  <c r="F81"/>
  <c r="I81" s="1"/>
  <c r="H79"/>
  <c r="H77"/>
  <c r="F75"/>
  <c r="H75" s="1"/>
  <c r="H74"/>
  <c r="H73"/>
  <c r="F73"/>
  <c r="H72"/>
  <c r="F71"/>
  <c r="H71" s="1"/>
  <c r="I69"/>
  <c r="H69"/>
  <c r="H68"/>
  <c r="H67"/>
  <c r="F67"/>
  <c r="H66"/>
  <c r="F66"/>
  <c r="H65"/>
  <c r="F65"/>
  <c r="H64"/>
  <c r="F64"/>
  <c r="H63"/>
  <c r="F63"/>
  <c r="H62"/>
  <c r="F62"/>
  <c r="H61"/>
  <c r="F61"/>
  <c r="H59"/>
  <c r="I57"/>
  <c r="H57"/>
  <c r="H56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H41"/>
  <c r="F41"/>
  <c r="I41" s="1"/>
  <c r="H40"/>
  <c r="F39"/>
  <c r="H39" s="1"/>
  <c r="H38"/>
  <c r="F38"/>
  <c r="I38" s="1"/>
  <c r="I37"/>
  <c r="H37"/>
  <c r="H35"/>
  <c r="H34"/>
  <c r="H33"/>
  <c r="F33"/>
  <c r="E33"/>
  <c r="F32"/>
  <c r="H32" s="1"/>
  <c r="F31"/>
  <c r="H31" s="1"/>
  <c r="F30"/>
  <c r="H30" s="1"/>
  <c r="H27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H86" i="28"/>
  <c r="H85"/>
  <c r="I57"/>
  <c r="I52"/>
  <c r="I40"/>
  <c r="I86"/>
  <c r="I85"/>
  <c r="I87" s="1"/>
  <c r="F82"/>
  <c r="I82" s="1"/>
  <c r="F81"/>
  <c r="H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F41"/>
  <c r="H41" s="1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9" i="27"/>
  <c r="I88"/>
  <c r="I86"/>
  <c r="I85"/>
  <c r="I87"/>
  <c r="H18" i="35" l="1"/>
  <c r="I18"/>
  <c r="H16"/>
  <c r="I17"/>
  <c r="H19"/>
  <c r="I20"/>
  <c r="H21"/>
  <c r="I22"/>
  <c r="H23"/>
  <c r="I24"/>
  <c r="H25"/>
  <c r="I26"/>
  <c r="H27"/>
  <c r="I30"/>
  <c r="H31"/>
  <c r="I32"/>
  <c r="I33"/>
  <c r="H38"/>
  <c r="H41"/>
  <c r="I42"/>
  <c r="H45"/>
  <c r="I46"/>
  <c r="H47"/>
  <c r="I48"/>
  <c r="H49"/>
  <c r="I50"/>
  <c r="H51"/>
  <c r="H56"/>
  <c r="I63"/>
  <c r="H64"/>
  <c r="I65"/>
  <c r="H66"/>
  <c r="I67"/>
  <c r="I81"/>
  <c r="H82"/>
  <c r="H83" s="1"/>
  <c r="H67" i="34"/>
  <c r="H65"/>
  <c r="H51"/>
  <c r="I18"/>
  <c r="H18"/>
  <c r="I16"/>
  <c r="H17"/>
  <c r="I19"/>
  <c r="H20"/>
  <c r="I21"/>
  <c r="H22"/>
  <c r="I23"/>
  <c r="H24"/>
  <c r="I25"/>
  <c r="H26"/>
  <c r="I27"/>
  <c r="H30"/>
  <c r="I31"/>
  <c r="H32"/>
  <c r="H33"/>
  <c r="I38"/>
  <c r="H39"/>
  <c r="I41"/>
  <c r="H42"/>
  <c r="I45"/>
  <c r="H46"/>
  <c r="I47"/>
  <c r="H48"/>
  <c r="I49"/>
  <c r="H50"/>
  <c r="I63"/>
  <c r="H64"/>
  <c r="H78" s="1"/>
  <c r="H66"/>
  <c r="H81"/>
  <c r="H56" i="33"/>
  <c r="I18"/>
  <c r="H18"/>
  <c r="I16"/>
  <c r="H17"/>
  <c r="I19"/>
  <c r="H20"/>
  <c r="I21"/>
  <c r="H22"/>
  <c r="I23"/>
  <c r="H24"/>
  <c r="I25"/>
  <c r="H26"/>
  <c r="I27"/>
  <c r="H30"/>
  <c r="I31"/>
  <c r="H32"/>
  <c r="H33"/>
  <c r="I38"/>
  <c r="H39"/>
  <c r="I41"/>
  <c r="H42"/>
  <c r="I45"/>
  <c r="H46"/>
  <c r="I47"/>
  <c r="H48"/>
  <c r="I49"/>
  <c r="H50"/>
  <c r="I51"/>
  <c r="I63"/>
  <c r="H64"/>
  <c r="I65"/>
  <c r="H66"/>
  <c r="I67"/>
  <c r="H81"/>
  <c r="H17" i="32"/>
  <c r="H18"/>
  <c r="H20"/>
  <c r="H22"/>
  <c r="H24"/>
  <c r="H26"/>
  <c r="H30"/>
  <c r="I31"/>
  <c r="I83" s="1"/>
  <c r="I94" s="1"/>
  <c r="H32"/>
  <c r="H33"/>
  <c r="H39"/>
  <c r="H42"/>
  <c r="H46"/>
  <c r="H48"/>
  <c r="H50"/>
  <c r="H64"/>
  <c r="H78" s="1"/>
  <c r="H66"/>
  <c r="H81"/>
  <c r="H17" i="31"/>
  <c r="H56"/>
  <c r="H22"/>
  <c r="H20"/>
  <c r="H24"/>
  <c r="I18"/>
  <c r="H18"/>
  <c r="I16"/>
  <c r="I19"/>
  <c r="I21"/>
  <c r="I23"/>
  <c r="H25"/>
  <c r="I26"/>
  <c r="H27"/>
  <c r="I30"/>
  <c r="H31"/>
  <c r="I32"/>
  <c r="I33"/>
  <c r="H38"/>
  <c r="I39"/>
  <c r="H41"/>
  <c r="I42"/>
  <c r="H45"/>
  <c r="I46"/>
  <c r="H47"/>
  <c r="I48"/>
  <c r="H49"/>
  <c r="I50"/>
  <c r="H51"/>
  <c r="H63"/>
  <c r="I64"/>
  <c r="H65"/>
  <c r="I66"/>
  <c r="H67"/>
  <c r="I81"/>
  <c r="H82"/>
  <c r="H83" s="1"/>
  <c r="I19" i="30"/>
  <c r="I20"/>
  <c r="I25"/>
  <c r="I23"/>
  <c r="I33"/>
  <c r="I32"/>
  <c r="I48"/>
  <c r="I46"/>
  <c r="I67"/>
  <c r="I65"/>
  <c r="H17"/>
  <c r="H45"/>
  <c r="H47"/>
  <c r="H49"/>
  <c r="H81"/>
  <c r="I21"/>
  <c r="I22"/>
  <c r="I24"/>
  <c r="I30"/>
  <c r="I31"/>
  <c r="I63"/>
  <c r="I66"/>
  <c r="I64"/>
  <c r="H56"/>
  <c r="H78" s="1"/>
  <c r="H38"/>
  <c r="H51"/>
  <c r="H41"/>
  <c r="H27"/>
  <c r="I18"/>
  <c r="H18"/>
  <c r="I16"/>
  <c r="I26"/>
  <c r="I39"/>
  <c r="I42"/>
  <c r="I50"/>
  <c r="I82"/>
  <c r="H51" i="29"/>
  <c r="H49"/>
  <c r="I18"/>
  <c r="H18"/>
  <c r="H78"/>
  <c r="I16"/>
  <c r="I26"/>
  <c r="I39"/>
  <c r="I50"/>
  <c r="I82"/>
  <c r="I50" i="28"/>
  <c r="I51"/>
  <c r="I18"/>
  <c r="H18"/>
  <c r="I16"/>
  <c r="H17"/>
  <c r="I26"/>
  <c r="H27"/>
  <c r="H38"/>
  <c r="I39"/>
  <c r="I41"/>
  <c r="H42"/>
  <c r="I49"/>
  <c r="H56"/>
  <c r="H78" s="1"/>
  <c r="I81"/>
  <c r="H82"/>
  <c r="H83" s="1"/>
  <c r="I90" i="35" l="1"/>
  <c r="H78"/>
  <c r="I89" i="34"/>
  <c r="H78" i="33"/>
  <c r="I83"/>
  <c r="I89" s="1"/>
  <c r="I83" i="31"/>
  <c r="H78"/>
  <c r="I89"/>
  <c r="I83" i="30"/>
  <c r="I90" s="1"/>
  <c r="I91" i="29"/>
  <c r="I83" i="28"/>
  <c r="I89" s="1"/>
  <c r="H88" i="27" l="1"/>
  <c r="F87"/>
  <c r="H87" s="1"/>
  <c r="H86"/>
  <c r="H85"/>
  <c r="F82"/>
  <c r="I82" s="1"/>
  <c r="F81"/>
  <c r="H81" s="1"/>
  <c r="H79"/>
  <c r="H77"/>
  <c r="H75"/>
  <c r="F75"/>
  <c r="H74"/>
  <c r="F73"/>
  <c r="H73" s="1"/>
  <c r="H72"/>
  <c r="H71"/>
  <c r="F7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17"/>
  <c r="I86"/>
  <c r="F86"/>
  <c r="H86" s="1"/>
  <c r="I85"/>
  <c r="H85"/>
  <c r="F82"/>
  <c r="F81"/>
  <c r="H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F33"/>
  <c r="H33" s="1"/>
  <c r="E33"/>
  <c r="F32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18" i="27" l="1"/>
  <c r="H18"/>
  <c r="I16"/>
  <c r="H17"/>
  <c r="I26"/>
  <c r="H27"/>
  <c r="H38"/>
  <c r="I39"/>
  <c r="I41"/>
  <c r="H42"/>
  <c r="I49"/>
  <c r="H56"/>
  <c r="H78" s="1"/>
  <c r="I81"/>
  <c r="H82"/>
  <c r="H83" s="1"/>
  <c r="H56" i="17"/>
  <c r="H82"/>
  <c r="I82"/>
  <c r="I81"/>
  <c r="I49"/>
  <c r="H16"/>
  <c r="I38"/>
  <c r="H39"/>
  <c r="H41"/>
  <c r="I42"/>
  <c r="I27"/>
  <c r="I26"/>
  <c r="I18"/>
  <c r="I17"/>
  <c r="I91" i="27" l="1"/>
  <c r="H83" i="17" l="1"/>
  <c r="H78"/>
  <c r="I89" l="1"/>
</calcChain>
</file>

<file path=xl/sharedStrings.xml><?xml version="1.0" encoding="utf-8"?>
<sst xmlns="http://schemas.openxmlformats.org/spreadsheetml/2006/main" count="2612" uniqueCount="234">
  <si>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</si>
  <si>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</si>
  <si>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</si>
  <si>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</si>
  <si>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</si>
  <si>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</si>
  <si>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</si>
  <si>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</si>
  <si>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</si>
  <si>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</si>
  <si>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</si>
  <si>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</si>
  <si>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</si>
  <si>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</si>
  <si>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</si>
  <si>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</si>
  <si>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</si>
  <si>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</si>
  <si>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</si>
  <si>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</si>
  <si>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</si>
  <si>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</si>
  <si>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</si>
  <si>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</si>
  <si>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</si>
  <si>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</si>
  <si>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</si>
  <si>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</si>
  <si>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</si>
  <si>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</si>
  <si>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</si>
  <si>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</si>
  <si>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</si>
  <si>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</si>
  <si>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</si>
  <si>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</si>
  <si>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</si>
  <si>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</si>
  <si>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</si>
  <si>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</si>
  <si>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</si>
  <si>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</si>
  <si>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</si>
  <si>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</si>
  <si>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</si>
  <si>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</si>
  <si>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</si>
  <si>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</si>
  <si>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</si>
  <si>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</si>
  <si>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</si>
  <si>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</si>
  <si>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</si>
  <si>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</si>
  <si>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</si>
  <si>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</si>
  <si>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</si>
  <si>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</si>
  <si>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</si>
  <si>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</si>
  <si>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</si>
  <si>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</si>
  <si>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</si>
  <si>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</si>
  <si>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</si>
  <si>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</si>
  <si>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</si>
  <si>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</si>
  <si>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</si>
  <si>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</si>
  <si>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</si>
  <si>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</si>
  <si>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</si>
  <si>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</si>
  <si>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</si>
  <si>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</si>
  <si>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</si>
  <si>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</si>
  <si>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</si>
  <si>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</si>
  <si>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Пристрожка полотна по кромкам</t>
  </si>
  <si>
    <t>Смена дверных приборов (замки навесные)</t>
  </si>
  <si>
    <t>ООО «Жилсервис»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</si>
  <si>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</si>
  <si>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</si>
  <si>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</si>
  <si>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Сдвигание снега в дни снегопада (проезд)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</si>
  <si>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</si>
  <si>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</si>
  <si>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</si>
  <si>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</si>
  <si>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</si>
  <si>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</si>
  <si>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</si>
  <si>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</si>
  <si>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</si>
  <si>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</si>
  <si>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</si>
  <si>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</si>
  <si>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</si>
  <si>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</si>
  <si>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</si>
  <si>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</si>
  <si>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</si>
  <si>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</si>
  <si>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</si>
  <si>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</si>
  <si>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</si>
  <si>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</si>
  <si>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</si>
  <si>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</si>
  <si>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</si>
  <si>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Стоимость светодиодного светильника</t>
  </si>
  <si>
    <t>Прочистка каналов</t>
  </si>
  <si>
    <t>3м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</si>
  <si>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</si>
  <si>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ул.Космонавтов пгт.Ярега
</t>
  </si>
  <si>
    <t>Влажное подметание лестничных клеток 2-5 этажа</t>
  </si>
  <si>
    <t>Мытье лестничных  площадок и маршей 1-5 этаж.</t>
  </si>
  <si>
    <t>156 раз в год</t>
  </si>
  <si>
    <t>104 раза в год</t>
  </si>
  <si>
    <t xml:space="preserve">24 раза в год </t>
  </si>
  <si>
    <t>Влажная протирка отопительных приборов</t>
  </si>
  <si>
    <t>52 раза в сезон</t>
  </si>
  <si>
    <t>78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</si>
  <si>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</si>
  <si>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</si>
  <si>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</si>
  <si>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35 раз за сезон</t>
  </si>
  <si>
    <t>20 раз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</si>
  <si>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</si>
  <si>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</si>
  <si>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</si>
  <si>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</si>
  <si>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ТО внутренних сетей водопровода и канализации</t>
  </si>
  <si>
    <t>руб/м2 в мес</t>
  </si>
  <si>
    <t>Смена светодиодных светильников в.о.</t>
  </si>
  <si>
    <t>1 шт.</t>
  </si>
  <si>
    <t>руб.</t>
  </si>
  <si>
    <t>Смена светодиодных светильников н.о.</t>
  </si>
  <si>
    <t>Прочистка засоров ГВС, XВC</t>
  </si>
  <si>
    <t xml:space="preserve">Смена сгонов у трубопроводов диаметром до 20 мм </t>
  </si>
  <si>
    <t>1 сгон</t>
  </si>
  <si>
    <t>АКТ №1</t>
  </si>
  <si>
    <t>Вывоз смета,травы,ветвей и т.п.- м/ч</t>
  </si>
  <si>
    <t xml:space="preserve"> </t>
  </si>
  <si>
    <t>Очистка  от мусора</t>
  </si>
  <si>
    <t>Ремонт и регулировка доводчика (без стоимости доводчика)</t>
  </si>
  <si>
    <t>1шт.</t>
  </si>
  <si>
    <t>1 полотно</t>
  </si>
  <si>
    <t>1 шт</t>
  </si>
  <si>
    <t>Внеплановый осмотр вводных электрических щитков</t>
  </si>
  <si>
    <t>100шт</t>
  </si>
  <si>
    <t>Смена арматуры - вентилей и клапанов обратных муфтовых диаметром до 20 мм</t>
  </si>
  <si>
    <t>IV. Содержание общего имущества</t>
  </si>
  <si>
    <t>III. Плановые осмотры</t>
  </si>
  <si>
    <t>V. Прочие услуги</t>
  </si>
  <si>
    <t>АКТ №2</t>
  </si>
  <si>
    <t>АКТ №3</t>
  </si>
  <si>
    <t>АКТ №4</t>
  </si>
  <si>
    <t>АКТ №5</t>
  </si>
  <si>
    <t>АКТ №6</t>
  </si>
  <si>
    <t>IV. Прочие услуги</t>
  </si>
  <si>
    <t>за период с 01.01.2017 г. по 31.01.2017 г.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</si>
  <si>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</si>
  <si>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II. Уборка земельного участка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</si>
  <si>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</si>
  <si>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</si>
  <si>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</si>
  <si>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за период с 01.02.2017 г. по 28.02.2017 г.</t>
  </si>
  <si>
    <t>Заделка окон фанерой</t>
  </si>
  <si>
    <t>за период с 01.03.2017 г. по 31.03.2017 г.</t>
  </si>
  <si>
    <t>за период с 01.04.2017 г. по 30.04.2017 г.</t>
  </si>
  <si>
    <t>Ремонт групповых щитков на лестничной клетке без ремонта автоматов</t>
  </si>
  <si>
    <t>Внеплановый осмотр электросетей, армазуры и электрооборудования на лестничных клетках</t>
  </si>
  <si>
    <t>Ремонт силового предохранительного шкафа (без стоимости материалов)</t>
  </si>
  <si>
    <t>Ремонт слухового окна</t>
  </si>
  <si>
    <t>за период с 01.05.2017 г. по 31.05.2017 г.</t>
  </si>
  <si>
    <t>Укрепление оконных и дверных коробок без конопатки</t>
  </si>
  <si>
    <t>2. Всего за период с 01.05.2017 по 31.05.2017 выполнено работ (оказано услуг) на общую сумму: 172374,74 руб.</t>
  </si>
  <si>
    <t>(сто семьдесят две тысячи триста семьдесят четыре рубля 74 копейки)</t>
  </si>
  <si>
    <t>за период с 01.06.2017 г. по 30.06.2017 г.</t>
  </si>
  <si>
    <t>Устройство хомута диаметром до 50 мм</t>
  </si>
  <si>
    <t>АКТ №7</t>
  </si>
  <si>
    <t>за период с 01.07.2017 г. по 31.07.2017 г.</t>
  </si>
  <si>
    <t>Смена полиэтиленовых канализационных труб 110×2000 мм</t>
  </si>
  <si>
    <t xml:space="preserve">Переход чугун-пластик Ду 110 </t>
  </si>
  <si>
    <t>Манжета 110</t>
  </si>
  <si>
    <t>Патрубок компенсацинный ПП Ду 110</t>
  </si>
  <si>
    <t>Муфта 110</t>
  </si>
  <si>
    <t>2. Всего за период с 01.07.2017 по 31.07.2017 выполнено работ (оказано услуг) на общую сумму: 52787,46 руб.</t>
  </si>
  <si>
    <t>(пятьдесят две тысячи семьсот восемьдесят семь рублей 46 копеек)</t>
  </si>
  <si>
    <t>АКТ №8</t>
  </si>
  <si>
    <t>за период с 01.08.2017 г. по 31.08.2017 г.</t>
  </si>
  <si>
    <t>Смена отдельных участков наружной проводки</t>
  </si>
  <si>
    <t>м</t>
  </si>
  <si>
    <t>Смена автомата на ток до 25А</t>
  </si>
  <si>
    <t>2. Всего за период с 01.08.2017 по 31.08.2017 выполнено работ (оказано услуг) на общую сумму: 50618,46 руб.</t>
  </si>
  <si>
    <t>(пятьдесят тысяч шестьсот восемнадцать рублей 46 копеек)</t>
  </si>
  <si>
    <t>АКТ №9</t>
  </si>
  <si>
    <t>за период с 01.09.2017 г. по 30.09.2017 г.</t>
  </si>
  <si>
    <t>Прочистка засоров канализации</t>
  </si>
  <si>
    <t>Смена трубопроводов на полипропиленовые трубы PN25 диаметром 25 мм</t>
  </si>
  <si>
    <t>1 м</t>
  </si>
  <si>
    <t>2. Всего за период с 01.09.2017 по 30.09.2017 выполнено работ (оказано услуг) на общую сумму: 84842,85 руб.</t>
  </si>
  <si>
    <t>(восемьдесят четыре тысячи восемьсот сорок два рубля 85 копеек)</t>
  </si>
  <si>
    <t>АКТ №10</t>
  </si>
  <si>
    <t>за период с 01.10.2017 г. по 31.10.2017 г.</t>
  </si>
  <si>
    <t>Заделка "шахты" после работ ВДИС</t>
  </si>
  <si>
    <t>Ремонт штукатурки внутренних стен по камню и бетону цементно-известковым раствором площадью до 1 м2 толщиной слоя до 20 мм</t>
  </si>
  <si>
    <t>10 м2</t>
  </si>
  <si>
    <t>2. Всего за период с 01.10.2017 по 31.10.2017 выполнено работ (оказано услуг) на общую сумму: 60904,13 руб.</t>
  </si>
  <si>
    <t>(шестьдесят тысяч девятьсот четыре рубля 13 копеек)</t>
  </si>
  <si>
    <t>АКТ №11</t>
  </si>
  <si>
    <t>за период с 01.11.2017 г. по 30.11.2017 г.</t>
  </si>
  <si>
    <t>АКТ №12</t>
  </si>
  <si>
    <t>за период с 01.12.2017 г. по 31.12.2017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</si>
  <si>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д.5</t>
    </r>
  </si>
  <si>
    <t>2. Всего за период с 01.01.2017 по 31.01.2017 выполнено работ (оказано услуг) на общую сумму: 73757,89 руб.</t>
  </si>
  <si>
    <t>(семьдесят три тысячи семьсот пятьдесят семь рублей 89 копеек)</t>
  </si>
  <si>
    <t>2. Всего за период с 01.02.2017 по 28.02.2017 выполнено работ (оказано услуг) на общую сумму: 64532,38 руб.</t>
  </si>
  <si>
    <t>(шестьдесят четыре тысячи пятьсот тридцать два рубля 38 копеек)</t>
  </si>
  <si>
    <t>2. Всего за период с 01.03.2017 по 31.03.2017 выполнено работ (оказано услуг) на общую сумму: 75448,17 руб.</t>
  </si>
  <si>
    <t>(семьдесят пять тысяч четыреста сорок восемь рублей 17 копеек)</t>
  </si>
  <si>
    <t>2. Всего за период с 01.04.2017 по 30.04.2017 выполнено работ (оказано услуг) на общую сумму: 63721,57 руб.</t>
  </si>
  <si>
    <t>(шестьдесят три тысячи семьсот двадцать один рубль 57 копеек)</t>
  </si>
  <si>
    <t>Сверхнормативы по ОДП за 1 полугодие</t>
  </si>
  <si>
    <t>2. Всего за период с 01.06.2017 по 30.06.2017 выполнено работ (оказано услуг) на общую сумму: 69691,26 руб.</t>
  </si>
  <si>
    <t>(шестьдесят девять тысяч шестьсот девяносто один рубль 26 копеек)</t>
  </si>
  <si>
    <t>2. Всего за период с 01.11.2017 по 30.11.2017 выполнено работ (оказано услуг) на общую сумму: 71487,35 руб.</t>
  </si>
  <si>
    <t>(семьдесят одна тысяча четыреста восемьдесят семь рублей 35 копеек)</t>
  </si>
  <si>
    <t>Сверхнормативы по ОДП за 2 полугодие</t>
  </si>
  <si>
    <t>2. Всего за период с 01.12.2017 по 31.12.2017 выполнено работ (оказано услуг) на общую сумму: 93667,21 руб.</t>
  </si>
  <si>
    <t>(девяносто три тысячи шестьсот шестьдесят семь рублей 21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</si>
</sst>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20" xfId="0" applyFont="1" applyFill="1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0" fontId="13" fillId="0" borderId="4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left" vertical="center"/>
    </xf>
    <xf numFmtId="4" fontId="11" fillId="0" borderId="24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143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163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51"/>
      <c r="C6" s="51"/>
      <c r="D6" s="51"/>
      <c r="E6" s="51"/>
      <c r="F6" s="51"/>
      <c r="G6" s="51"/>
      <c r="H6" s="51"/>
      <c r="I6" s="32">
        <v>42766</v>
      </c>
    </row>
    <row r="7" spans="1:13" ht="15.75">
      <c r="B7" s="53"/>
      <c r="C7" s="53"/>
      <c r="D7" s="5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1">SUM(E22/100)</f>
        <v>3.57</v>
      </c>
      <c r="G22" s="70">
        <v>335.05</v>
      </c>
      <c r="H22" s="71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1"/>
        <v>0.38640000000000002</v>
      </c>
      <c r="G23" s="70">
        <v>55.1</v>
      </c>
      <c r="H23" s="71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1"/>
        <v>0.15</v>
      </c>
      <c r="G24" s="70">
        <v>484.94</v>
      </c>
      <c r="H24" s="71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1"/>
        <v>6.3799999999999996E-2</v>
      </c>
      <c r="G25" s="70">
        <v>648.04999999999995</v>
      </c>
      <c r="H25" s="71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hidden="1" customHeight="1">
      <c r="A29" s="107"/>
      <c r="B29" s="97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hidden="1" customHeight="1">
      <c r="A30" s="106"/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7"/>
      <c r="B36" s="97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9"/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v>0</v>
      </c>
      <c r="J40" s="25"/>
    </row>
    <row r="41" spans="1:14" ht="47.25" customHeight="1">
      <c r="A41" s="59">
        <v>9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3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10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3"/>
        <v>0.72175785000000003</v>
      </c>
      <c r="I42" s="14">
        <f>F42/6*G42</f>
        <v>120.29297500000001</v>
      </c>
      <c r="J42" s="25"/>
    </row>
    <row r="43" spans="1:14" ht="15.75" customHeight="1">
      <c r="A43" s="59">
        <v>10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3"/>
        <v>0.79437600000000008</v>
      </c>
      <c r="I43" s="14">
        <f>F43/6*G43</f>
        <v>132.39600000000002</v>
      </c>
      <c r="J43" s="25"/>
    </row>
    <row r="44" spans="1:14" ht="15.75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/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9">
        <v>11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4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9"/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4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9"/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4"/>
        <v>0.1406626</v>
      </c>
      <c r="I52" s="14">
        <v>0</v>
      </c>
      <c r="J52" s="25"/>
      <c r="L52" s="20"/>
      <c r="M52" s="21"/>
      <c r="N52" s="22"/>
    </row>
    <row r="53" spans="1:14" ht="15.75" customHeight="1">
      <c r="A53" s="59">
        <v>12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154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/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v>0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5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5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5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5"/>
        <v>2.7642997899999995</v>
      </c>
      <c r="I64" s="14">
        <v>0</v>
      </c>
    </row>
    <row r="65" spans="1:22" ht="15.75" hidden="1" customHeight="1">
      <c r="A65" s="17"/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5"/>
        <v>56.793660000000003</v>
      </c>
      <c r="I65" s="14">
        <v>0</v>
      </c>
    </row>
    <row r="66" spans="1:22" ht="15.75" hidden="1" customHeight="1">
      <c r="A66" s="17"/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5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10"/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5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5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14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5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52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6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6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6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6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6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7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156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15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16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I16+I17+I18+I26+I27+I37+I38+I39+I41+I43+I49+I53+I56+I69+I81+I82</f>
        <v>73093.922261333326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31.5" customHeight="1">
      <c r="A85" s="62">
        <v>17</v>
      </c>
      <c r="B85" s="46" t="s">
        <v>153</v>
      </c>
      <c r="C85" s="47" t="s">
        <v>150</v>
      </c>
      <c r="D85" s="15"/>
      <c r="E85" s="19"/>
      <c r="F85" s="14">
        <v>1</v>
      </c>
      <c r="G85" s="14">
        <v>589.84</v>
      </c>
      <c r="H85" s="65">
        <f t="shared" ref="H85:H86" si="8">G85*F85/1000</f>
        <v>0.58984000000000003</v>
      </c>
      <c r="I85" s="109">
        <f>G85</f>
        <v>589.84</v>
      </c>
    </row>
    <row r="86" spans="1:9" ht="15.75" customHeight="1">
      <c r="A86" s="47">
        <v>18</v>
      </c>
      <c r="B86" s="46" t="s">
        <v>151</v>
      </c>
      <c r="C86" s="47" t="s">
        <v>152</v>
      </c>
      <c r="D86" s="43"/>
      <c r="E86" s="14"/>
      <c r="F86" s="14">
        <f>1/100</f>
        <v>0.01</v>
      </c>
      <c r="G86" s="14">
        <v>7412.92</v>
      </c>
      <c r="H86" s="65">
        <f t="shared" si="8"/>
        <v>7.4129199999999992E-2</v>
      </c>
      <c r="I86" s="14">
        <f>G86*0.01</f>
        <v>74.129199999999997</v>
      </c>
    </row>
    <row r="87" spans="1:9" ht="15.75" customHeight="1">
      <c r="A87" s="31"/>
      <c r="B87" s="41" t="s">
        <v>50</v>
      </c>
      <c r="C87" s="37"/>
      <c r="D87" s="44"/>
      <c r="E87" s="37">
        <v>1</v>
      </c>
      <c r="F87" s="37"/>
      <c r="G87" s="37"/>
      <c r="H87" s="37"/>
      <c r="I87" s="34">
        <f>SUM(I85:I86)</f>
        <v>663.9692</v>
      </c>
    </row>
    <row r="88" spans="1:9" ht="15.75" customHeight="1">
      <c r="A88" s="31"/>
      <c r="B88" s="43" t="s">
        <v>75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168</v>
      </c>
      <c r="C89" s="35"/>
      <c r="D89" s="35"/>
      <c r="E89" s="35"/>
      <c r="F89" s="35"/>
      <c r="G89" s="35"/>
      <c r="H89" s="35"/>
      <c r="I89" s="40">
        <f>I83+I87</f>
        <v>73757.891461333333</v>
      </c>
    </row>
    <row r="90" spans="1:9" ht="15.75" customHeight="1">
      <c r="A90" s="162" t="s">
        <v>218</v>
      </c>
      <c r="B90" s="162"/>
      <c r="C90" s="162"/>
      <c r="D90" s="162"/>
      <c r="E90" s="162"/>
      <c r="F90" s="162"/>
      <c r="G90" s="162"/>
      <c r="H90" s="162"/>
      <c r="I90" s="162"/>
    </row>
    <row r="91" spans="1:9" ht="15.75" customHeight="1">
      <c r="A91" s="54"/>
      <c r="B91" s="149" t="s">
        <v>219</v>
      </c>
      <c r="C91" s="149"/>
      <c r="D91" s="149"/>
      <c r="E91" s="149"/>
      <c r="F91" s="149"/>
      <c r="G91" s="149"/>
      <c r="H91" s="58"/>
      <c r="I91" s="4"/>
    </row>
    <row r="92" spans="1:9" ht="15.75" customHeight="1">
      <c r="A92" s="48"/>
      <c r="B92" s="145" t="s">
        <v>6</v>
      </c>
      <c r="C92" s="145"/>
      <c r="D92" s="145"/>
      <c r="E92" s="145"/>
      <c r="F92" s="145"/>
      <c r="G92" s="145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50" t="s">
        <v>7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0" t="s">
        <v>8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1" t="s">
        <v>60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2"/>
    </row>
    <row r="98" spans="1:9" ht="15.75" customHeight="1">
      <c r="A98" s="152" t="s">
        <v>9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5"/>
    </row>
    <row r="100" spans="1:9" ht="15.75" customHeight="1">
      <c r="B100" s="53" t="s">
        <v>10</v>
      </c>
      <c r="C100" s="144" t="s">
        <v>85</v>
      </c>
      <c r="D100" s="144"/>
      <c r="E100" s="144"/>
      <c r="F100" s="56"/>
      <c r="I100" s="50"/>
    </row>
    <row r="101" spans="1:9" ht="15.75" customHeight="1">
      <c r="A101" s="48"/>
      <c r="C101" s="145" t="s">
        <v>11</v>
      </c>
      <c r="D101" s="145"/>
      <c r="E101" s="145"/>
      <c r="F101" s="26"/>
      <c r="I101" s="49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53" t="s">
        <v>13</v>
      </c>
      <c r="C103" s="146"/>
      <c r="D103" s="146"/>
      <c r="E103" s="146"/>
      <c r="F103" s="57"/>
      <c r="I103" s="50"/>
    </row>
    <row r="104" spans="1:9" ht="15.75" customHeight="1">
      <c r="A104" s="48"/>
      <c r="C104" s="147" t="s">
        <v>11</v>
      </c>
      <c r="D104" s="147"/>
      <c r="E104" s="147"/>
      <c r="F104" s="48"/>
      <c r="I104" s="49" t="s">
        <v>12</v>
      </c>
    </row>
    <row r="105" spans="1:9" ht="15.75" customHeight="1">
      <c r="A105" s="5" t="s">
        <v>14</v>
      </c>
    </row>
    <row r="106" spans="1:9" ht="15" customHeight="1">
      <c r="A106" s="148" t="s">
        <v>15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ht="45" customHeight="1">
      <c r="A107" s="140" t="s">
        <v>16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17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21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" customHeight="1">
      <c r="A110" s="140" t="s">
        <v>20</v>
      </c>
      <c r="B110" s="140"/>
      <c r="C110" s="140"/>
      <c r="D110" s="140"/>
      <c r="E110" s="140"/>
      <c r="F110" s="140"/>
      <c r="G110" s="140"/>
      <c r="H110" s="140"/>
      <c r="I110" s="140"/>
    </row>
  </sheetData>
  <autoFilter ref="I14:I64"/>
  <mergeCells count="29">
    <mergeCell ref="R70:U70"/>
    <mergeCell ref="A90:I90"/>
    <mergeCell ref="A3:I3"/>
    <mergeCell ref="A4:I4"/>
    <mergeCell ref="A5:I5"/>
    <mergeCell ref="A8:I8"/>
    <mergeCell ref="A10:I10"/>
    <mergeCell ref="A14:I14"/>
    <mergeCell ref="A98:I98"/>
    <mergeCell ref="A15:I15"/>
    <mergeCell ref="A44:I44"/>
    <mergeCell ref="A28:I28"/>
    <mergeCell ref="A84:I84"/>
    <mergeCell ref="A108:I108"/>
    <mergeCell ref="A109:I109"/>
    <mergeCell ref="A110:I110"/>
    <mergeCell ref="A54:I54"/>
    <mergeCell ref="A80:I80"/>
    <mergeCell ref="C100:E100"/>
    <mergeCell ref="C101:E101"/>
    <mergeCell ref="C103:E103"/>
    <mergeCell ref="C104:E104"/>
    <mergeCell ref="A106:I106"/>
    <mergeCell ref="A107:I107"/>
    <mergeCell ref="B91:G91"/>
    <mergeCell ref="B92:G92"/>
    <mergeCell ref="A94:I94"/>
    <mergeCell ref="A95:I95"/>
    <mergeCell ref="A96:I9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206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207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101"/>
      <c r="C6" s="101"/>
      <c r="D6" s="101"/>
      <c r="E6" s="101"/>
      <c r="F6" s="101"/>
      <c r="G6" s="101"/>
      <c r="H6" s="101"/>
      <c r="I6" s="32">
        <v>43039</v>
      </c>
    </row>
    <row r="7" spans="1:13" ht="15.75">
      <c r="B7" s="103"/>
      <c r="C7" s="103"/>
      <c r="D7" s="10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4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5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customHeight="1">
      <c r="A29" s="107"/>
      <c r="B29" s="102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customHeight="1">
      <c r="A30" s="106">
        <v>6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7"/>
      <c r="B36" s="102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hidden="1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>
        <v>11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12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13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14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15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16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17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18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19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hidden="1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customHeight="1">
      <c r="A61" s="17">
        <v>9</v>
      </c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10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102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11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12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I16+I17+I18+I26+I27+I30+I31+I33+I61+I69+I81+I82</f>
        <v>52961.110814444437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31.5" customHeight="1">
      <c r="A85" s="120">
        <v>13</v>
      </c>
      <c r="B85" s="129" t="s">
        <v>173</v>
      </c>
      <c r="C85" s="130" t="s">
        <v>105</v>
      </c>
      <c r="D85" s="136"/>
      <c r="E85" s="132"/>
      <c r="F85" s="132">
        <v>3</v>
      </c>
      <c r="G85" s="132">
        <v>83.36</v>
      </c>
      <c r="H85" s="133">
        <f t="shared" ref="H85" si="14">G85*F85/1000</f>
        <v>0.25007999999999997</v>
      </c>
      <c r="I85" s="119">
        <f>G85</f>
        <v>83.36</v>
      </c>
    </row>
    <row r="86" spans="1:9" ht="15.75" customHeight="1">
      <c r="A86" s="120">
        <v>14</v>
      </c>
      <c r="B86" s="63" t="s">
        <v>208</v>
      </c>
      <c r="C86" s="31" t="s">
        <v>89</v>
      </c>
      <c r="D86" s="137"/>
      <c r="E86" s="18"/>
      <c r="F86" s="138">
        <f>2/10</f>
        <v>0.2</v>
      </c>
      <c r="G86" s="132">
        <v>29021.3</v>
      </c>
      <c r="H86" s="139">
        <f t="shared" ref="H86:H87" si="15">SUM(F86*G86/1000)</f>
        <v>5.8042600000000002</v>
      </c>
      <c r="I86" s="119">
        <f>G86*0.2</f>
        <v>5804.26</v>
      </c>
    </row>
    <row r="87" spans="1:9" ht="47.25" customHeight="1">
      <c r="A87" s="120">
        <v>15</v>
      </c>
      <c r="B87" s="129" t="s">
        <v>209</v>
      </c>
      <c r="C87" s="130" t="s">
        <v>210</v>
      </c>
      <c r="D87" s="131"/>
      <c r="E87" s="18"/>
      <c r="F87" s="132">
        <f>2/10</f>
        <v>0.2</v>
      </c>
      <c r="G87" s="132">
        <v>10276.98</v>
      </c>
      <c r="H87" s="133">
        <f t="shared" si="15"/>
        <v>2.055396</v>
      </c>
      <c r="I87" s="119">
        <f>G87*0.2</f>
        <v>2055.3960000000002</v>
      </c>
    </row>
    <row r="88" spans="1:9" ht="15.75" customHeight="1">
      <c r="A88" s="31"/>
      <c r="B88" s="41" t="s">
        <v>50</v>
      </c>
      <c r="C88" s="37"/>
      <c r="D88" s="44"/>
      <c r="E88" s="37">
        <v>1</v>
      </c>
      <c r="F88" s="37"/>
      <c r="G88" s="37"/>
      <c r="H88" s="37"/>
      <c r="I88" s="34">
        <f>SUM(I85:I87)</f>
        <v>7943.0159999999996</v>
      </c>
    </row>
    <row r="89" spans="1:9" ht="15.75" customHeight="1">
      <c r="A89" s="31"/>
      <c r="B89" s="43" t="s">
        <v>75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168</v>
      </c>
      <c r="C90" s="35"/>
      <c r="D90" s="35"/>
      <c r="E90" s="35"/>
      <c r="F90" s="35"/>
      <c r="G90" s="35"/>
      <c r="H90" s="35"/>
      <c r="I90" s="40">
        <f>I83+I88</f>
        <v>60904.126814444433</v>
      </c>
    </row>
    <row r="91" spans="1:9" ht="15.75" customHeight="1">
      <c r="A91" s="162" t="s">
        <v>211</v>
      </c>
      <c r="B91" s="162"/>
      <c r="C91" s="162"/>
      <c r="D91" s="162"/>
      <c r="E91" s="162"/>
      <c r="F91" s="162"/>
      <c r="G91" s="162"/>
      <c r="H91" s="162"/>
      <c r="I91" s="162"/>
    </row>
    <row r="92" spans="1:9" ht="15.75" customHeight="1">
      <c r="A92" s="54"/>
      <c r="B92" s="149" t="s">
        <v>212</v>
      </c>
      <c r="C92" s="149"/>
      <c r="D92" s="149"/>
      <c r="E92" s="149"/>
      <c r="F92" s="149"/>
      <c r="G92" s="149"/>
      <c r="H92" s="58"/>
      <c r="I92" s="4"/>
    </row>
    <row r="93" spans="1:9" ht="15.75" customHeight="1">
      <c r="A93" s="100"/>
      <c r="B93" s="145" t="s">
        <v>6</v>
      </c>
      <c r="C93" s="145"/>
      <c r="D93" s="145"/>
      <c r="E93" s="145"/>
      <c r="F93" s="145"/>
      <c r="G93" s="145"/>
      <c r="H93" s="26"/>
      <c r="I93" s="6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50" t="s">
        <v>7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0" t="s">
        <v>8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 customHeight="1">
      <c r="A97" s="151" t="s">
        <v>60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2"/>
    </row>
    <row r="99" spans="1:9" ht="15.75" customHeight="1">
      <c r="A99" s="152" t="s">
        <v>9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5"/>
    </row>
    <row r="101" spans="1:9" ht="15.75" customHeight="1">
      <c r="B101" s="103" t="s">
        <v>10</v>
      </c>
      <c r="C101" s="144" t="s">
        <v>85</v>
      </c>
      <c r="D101" s="144"/>
      <c r="E101" s="144"/>
      <c r="F101" s="56"/>
      <c r="I101" s="105"/>
    </row>
    <row r="102" spans="1:9" ht="15.75" customHeight="1">
      <c r="A102" s="100"/>
      <c r="C102" s="145" t="s">
        <v>11</v>
      </c>
      <c r="D102" s="145"/>
      <c r="E102" s="145"/>
      <c r="F102" s="26"/>
      <c r="I102" s="104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103" t="s">
        <v>13</v>
      </c>
      <c r="C104" s="146"/>
      <c r="D104" s="146"/>
      <c r="E104" s="146"/>
      <c r="F104" s="57"/>
      <c r="I104" s="105"/>
    </row>
    <row r="105" spans="1:9" ht="15.75" customHeight="1">
      <c r="A105" s="100"/>
      <c r="C105" s="147" t="s">
        <v>11</v>
      </c>
      <c r="D105" s="147"/>
      <c r="E105" s="147"/>
      <c r="F105" s="100"/>
      <c r="I105" s="104" t="s">
        <v>12</v>
      </c>
    </row>
    <row r="106" spans="1:9" ht="15.75" customHeight="1">
      <c r="A106" s="5" t="s">
        <v>14</v>
      </c>
    </row>
    <row r="107" spans="1:9" ht="15" customHeight="1">
      <c r="A107" s="148" t="s">
        <v>15</v>
      </c>
      <c r="B107" s="148"/>
      <c r="C107" s="148"/>
      <c r="D107" s="148"/>
      <c r="E107" s="148"/>
      <c r="F107" s="148"/>
      <c r="G107" s="148"/>
      <c r="H107" s="148"/>
      <c r="I107" s="148"/>
    </row>
    <row r="108" spans="1:9" ht="45" customHeight="1">
      <c r="A108" s="140" t="s">
        <v>16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17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30" customHeight="1">
      <c r="A110" s="140" t="s">
        <v>21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15" customHeight="1">
      <c r="A111" s="140" t="s">
        <v>20</v>
      </c>
      <c r="B111" s="140"/>
      <c r="C111" s="140"/>
      <c r="D111" s="140"/>
      <c r="E111" s="140"/>
      <c r="F111" s="140"/>
      <c r="G111" s="140"/>
      <c r="H111" s="140"/>
      <c r="I111" s="140"/>
    </row>
  </sheetData>
  <autoFilter ref="I14:I64"/>
  <mergeCells count="29">
    <mergeCell ref="A107:I107"/>
    <mergeCell ref="A108:I108"/>
    <mergeCell ref="A109:I109"/>
    <mergeCell ref="A110:I110"/>
    <mergeCell ref="A111:I111"/>
    <mergeCell ref="R70:U70"/>
    <mergeCell ref="C105:E105"/>
    <mergeCell ref="A84:I84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213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214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125"/>
      <c r="C6" s="125"/>
      <c r="D6" s="125"/>
      <c r="E6" s="125"/>
      <c r="F6" s="125"/>
      <c r="G6" s="125"/>
      <c r="H6" s="125"/>
      <c r="I6" s="32">
        <v>43069</v>
      </c>
    </row>
    <row r="7" spans="1:13" ht="15.75">
      <c r="B7" s="124"/>
      <c r="C7" s="124"/>
      <c r="D7" s="124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4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5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hidden="1" customHeight="1">
      <c r="A29" s="107"/>
      <c r="B29" s="126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hidden="1" customHeight="1">
      <c r="A30" s="106">
        <v>6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9">
        <v>7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9">
        <v>8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7"/>
      <c r="B36" s="126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customHeight="1">
      <c r="A41" s="59">
        <v>9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10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customHeight="1">
      <c r="A43" s="106">
        <v>10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>
        <v>11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12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13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14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15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16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17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18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19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customHeight="1">
      <c r="A56" s="59">
        <v>11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12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126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customHeight="1">
      <c r="A79" s="17">
        <v>13</v>
      </c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f>G79</f>
        <v>14133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14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15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I16+I17+I18+I26+I27+I37+I38+I39+I41+I43+I56+I69+I79+I81+I82</f>
        <v>71261.663525333322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31.5" customHeight="1">
      <c r="A85" s="120">
        <v>16</v>
      </c>
      <c r="B85" s="46" t="s">
        <v>174</v>
      </c>
      <c r="C85" s="47" t="s">
        <v>37</v>
      </c>
      <c r="D85" s="136"/>
      <c r="E85" s="132"/>
      <c r="F85" s="132">
        <v>0.02</v>
      </c>
      <c r="G85" s="132">
        <v>3581.13</v>
      </c>
      <c r="H85" s="133">
        <f t="shared" ref="H85" si="14">G85*F85/1000</f>
        <v>7.1622600000000008E-2</v>
      </c>
      <c r="I85" s="119">
        <f>G85*0.01</f>
        <v>35.811300000000003</v>
      </c>
    </row>
    <row r="86" spans="1:9" ht="15.75" customHeight="1">
      <c r="A86" s="120">
        <v>17</v>
      </c>
      <c r="B86" s="46" t="s">
        <v>77</v>
      </c>
      <c r="C86" s="47" t="s">
        <v>105</v>
      </c>
      <c r="D86" s="136"/>
      <c r="E86" s="132"/>
      <c r="F86" s="132">
        <v>3</v>
      </c>
      <c r="G86" s="132">
        <v>189.88</v>
      </c>
      <c r="H86" s="133">
        <f>G86*F86/1000</f>
        <v>0.56964000000000004</v>
      </c>
      <c r="I86" s="119">
        <f>G86</f>
        <v>189.88</v>
      </c>
    </row>
    <row r="87" spans="1:9" ht="15.75" customHeight="1">
      <c r="A87" s="31"/>
      <c r="B87" s="41" t="s">
        <v>50</v>
      </c>
      <c r="C87" s="37"/>
      <c r="D87" s="44"/>
      <c r="E87" s="37">
        <v>1</v>
      </c>
      <c r="F87" s="37"/>
      <c r="G87" s="37"/>
      <c r="H87" s="37"/>
      <c r="I87" s="34">
        <f>SUM(I85:I86)</f>
        <v>225.69130000000001</v>
      </c>
    </row>
    <row r="88" spans="1:9" ht="15.75" customHeight="1">
      <c r="A88" s="31"/>
      <c r="B88" s="43" t="s">
        <v>75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168</v>
      </c>
      <c r="C89" s="35"/>
      <c r="D89" s="35"/>
      <c r="E89" s="35"/>
      <c r="F89" s="35"/>
      <c r="G89" s="35"/>
      <c r="H89" s="35"/>
      <c r="I89" s="40">
        <f>I83+I87</f>
        <v>71487.354825333328</v>
      </c>
    </row>
    <row r="90" spans="1:9" ht="15.75" customHeight="1">
      <c r="A90" s="162" t="s">
        <v>229</v>
      </c>
      <c r="B90" s="162"/>
      <c r="C90" s="162"/>
      <c r="D90" s="162"/>
      <c r="E90" s="162"/>
      <c r="F90" s="162"/>
      <c r="G90" s="162"/>
      <c r="H90" s="162"/>
      <c r="I90" s="162"/>
    </row>
    <row r="91" spans="1:9" ht="15.75" customHeight="1">
      <c r="A91" s="54"/>
      <c r="B91" s="149" t="s">
        <v>230</v>
      </c>
      <c r="C91" s="149"/>
      <c r="D91" s="149"/>
      <c r="E91" s="149"/>
      <c r="F91" s="149"/>
      <c r="G91" s="149"/>
      <c r="H91" s="58"/>
      <c r="I91" s="4"/>
    </row>
    <row r="92" spans="1:9" ht="15.75" customHeight="1">
      <c r="A92" s="123"/>
      <c r="B92" s="145" t="s">
        <v>6</v>
      </c>
      <c r="C92" s="145"/>
      <c r="D92" s="145"/>
      <c r="E92" s="145"/>
      <c r="F92" s="145"/>
      <c r="G92" s="145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50" t="s">
        <v>7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0" t="s">
        <v>8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1" t="s">
        <v>60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2"/>
    </row>
    <row r="98" spans="1:9" ht="15.75" customHeight="1">
      <c r="A98" s="152" t="s">
        <v>9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5"/>
    </row>
    <row r="100" spans="1:9" ht="15.75" customHeight="1">
      <c r="B100" s="124" t="s">
        <v>10</v>
      </c>
      <c r="C100" s="144" t="s">
        <v>85</v>
      </c>
      <c r="D100" s="144"/>
      <c r="E100" s="144"/>
      <c r="F100" s="56"/>
      <c r="I100" s="122"/>
    </row>
    <row r="101" spans="1:9" ht="15.75" customHeight="1">
      <c r="A101" s="123"/>
      <c r="C101" s="145" t="s">
        <v>11</v>
      </c>
      <c r="D101" s="145"/>
      <c r="E101" s="145"/>
      <c r="F101" s="26"/>
      <c r="I101" s="121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124" t="s">
        <v>13</v>
      </c>
      <c r="C103" s="146"/>
      <c r="D103" s="146"/>
      <c r="E103" s="146"/>
      <c r="F103" s="57"/>
      <c r="I103" s="122"/>
    </row>
    <row r="104" spans="1:9" ht="15.75" customHeight="1">
      <c r="A104" s="123"/>
      <c r="C104" s="147" t="s">
        <v>11</v>
      </c>
      <c r="D104" s="147"/>
      <c r="E104" s="147"/>
      <c r="F104" s="123"/>
      <c r="I104" s="121" t="s">
        <v>12</v>
      </c>
    </row>
    <row r="105" spans="1:9" ht="15.75" customHeight="1">
      <c r="A105" s="5" t="s">
        <v>14</v>
      </c>
    </row>
    <row r="106" spans="1:9" ht="15" customHeight="1">
      <c r="A106" s="148" t="s">
        <v>15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ht="45" customHeight="1">
      <c r="A107" s="140" t="s">
        <v>16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17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21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" customHeight="1">
      <c r="A110" s="140" t="s">
        <v>20</v>
      </c>
      <c r="B110" s="140"/>
      <c r="C110" s="140"/>
      <c r="D110" s="140"/>
      <c r="E110" s="140"/>
      <c r="F110" s="140"/>
      <c r="G110" s="140"/>
      <c r="H110" s="140"/>
      <c r="I110" s="140"/>
    </row>
  </sheetData>
  <autoFilter ref="I14:I64"/>
  <mergeCells count="29"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09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215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216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125"/>
      <c r="C6" s="125"/>
      <c r="D6" s="125"/>
      <c r="E6" s="125"/>
      <c r="F6" s="125"/>
      <c r="G6" s="125"/>
      <c r="H6" s="125"/>
      <c r="I6" s="32">
        <v>43100</v>
      </c>
    </row>
    <row r="7" spans="1:13" ht="15.75">
      <c r="B7" s="124"/>
      <c r="C7" s="124"/>
      <c r="D7" s="124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4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5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hidden="1" customHeight="1">
      <c r="A29" s="107"/>
      <c r="B29" s="126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hidden="1" customHeight="1">
      <c r="A30" s="106">
        <v>6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9">
        <v>7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9">
        <v>8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7"/>
      <c r="B36" s="126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customHeight="1">
      <c r="A41" s="59">
        <v>9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10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customHeight="1">
      <c r="A43" s="106">
        <v>10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>
        <v>11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12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13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14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9">
        <v>11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16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17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18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19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customHeight="1">
      <c r="A56" s="59">
        <v>12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13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126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>
        <v>14</v>
      </c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f>G79</f>
        <v>14133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14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15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I16+I17+I18+I26+I27+I37+I38+I39+I41+I43+I49+I56+I69+I81+I82</f>
        <v>62632.482261333324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37">
        <v>16</v>
      </c>
      <c r="B85" s="46" t="s">
        <v>231</v>
      </c>
      <c r="C85" s="47" t="s">
        <v>32</v>
      </c>
      <c r="D85" s="131"/>
      <c r="E85" s="18"/>
      <c r="F85" s="132">
        <f>(109.49+133.35+115.58+143.73+91.98+139.57)-(5.55*6)</f>
        <v>700.40000000000009</v>
      </c>
      <c r="G85" s="132">
        <v>44.31</v>
      </c>
      <c r="H85" s="132">
        <f t="shared" ref="H85" si="14">G85*F85/1000</f>
        <v>31.034724000000004</v>
      </c>
      <c r="I85" s="14">
        <f>G85*F85</f>
        <v>31034.724000000006</v>
      </c>
    </row>
    <row r="86" spans="1:9" ht="15.75" customHeight="1">
      <c r="A86" s="31"/>
      <c r="B86" s="41" t="s">
        <v>50</v>
      </c>
      <c r="C86" s="37"/>
      <c r="D86" s="44"/>
      <c r="E86" s="37">
        <v>1</v>
      </c>
      <c r="F86" s="37"/>
      <c r="G86" s="37"/>
      <c r="H86" s="37"/>
      <c r="I86" s="34">
        <f>SUM(I85)</f>
        <v>31034.724000000006</v>
      </c>
    </row>
    <row r="87" spans="1:9" ht="15.75" customHeight="1">
      <c r="A87" s="31"/>
      <c r="B87" s="43" t="s">
        <v>75</v>
      </c>
      <c r="C87" s="16"/>
      <c r="D87" s="16"/>
      <c r="E87" s="38"/>
      <c r="F87" s="38"/>
      <c r="G87" s="39"/>
      <c r="H87" s="39"/>
      <c r="I87" s="18">
        <v>0</v>
      </c>
    </row>
    <row r="88" spans="1:9" ht="15.75" customHeight="1">
      <c r="A88" s="45"/>
      <c r="B88" s="42" t="s">
        <v>168</v>
      </c>
      <c r="C88" s="35"/>
      <c r="D88" s="35"/>
      <c r="E88" s="35"/>
      <c r="F88" s="35"/>
      <c r="G88" s="35"/>
      <c r="H88" s="35"/>
      <c r="I88" s="40">
        <f>I83+I86</f>
        <v>93667.206261333326</v>
      </c>
    </row>
    <row r="89" spans="1:9" ht="15.75" customHeight="1">
      <c r="A89" s="162" t="s">
        <v>232</v>
      </c>
      <c r="B89" s="162"/>
      <c r="C89" s="162"/>
      <c r="D89" s="162"/>
      <c r="E89" s="162"/>
      <c r="F89" s="162"/>
      <c r="G89" s="162"/>
      <c r="H89" s="162"/>
      <c r="I89" s="162"/>
    </row>
    <row r="90" spans="1:9" ht="15.75" customHeight="1">
      <c r="A90" s="54"/>
      <c r="B90" s="149" t="s">
        <v>233</v>
      </c>
      <c r="C90" s="149"/>
      <c r="D90" s="149"/>
      <c r="E90" s="149"/>
      <c r="F90" s="149"/>
      <c r="G90" s="149"/>
      <c r="H90" s="58"/>
      <c r="I90" s="4"/>
    </row>
    <row r="91" spans="1:9" ht="15.75" customHeight="1">
      <c r="A91" s="123"/>
      <c r="B91" s="145" t="s">
        <v>6</v>
      </c>
      <c r="C91" s="145"/>
      <c r="D91" s="145"/>
      <c r="E91" s="145"/>
      <c r="F91" s="145"/>
      <c r="G91" s="145"/>
      <c r="H91" s="26"/>
      <c r="I91" s="6"/>
    </row>
    <row r="92" spans="1:9" ht="15.7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150" t="s">
        <v>7</v>
      </c>
      <c r="B93" s="150"/>
      <c r="C93" s="150"/>
      <c r="D93" s="150"/>
      <c r="E93" s="150"/>
      <c r="F93" s="150"/>
      <c r="G93" s="150"/>
      <c r="H93" s="150"/>
      <c r="I93" s="150"/>
    </row>
    <row r="94" spans="1:9" ht="15.75" customHeight="1">
      <c r="A94" s="150" t="s">
        <v>8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1" t="s">
        <v>60</v>
      </c>
      <c r="B95" s="151"/>
      <c r="C95" s="151"/>
      <c r="D95" s="151"/>
      <c r="E95" s="151"/>
      <c r="F95" s="151"/>
      <c r="G95" s="151"/>
      <c r="H95" s="151"/>
      <c r="I95" s="151"/>
    </row>
    <row r="96" spans="1:9" ht="15.75" customHeight="1">
      <c r="A96" s="12"/>
    </row>
    <row r="97" spans="1:9" ht="15.75" customHeight="1">
      <c r="A97" s="152" t="s">
        <v>9</v>
      </c>
      <c r="B97" s="152"/>
      <c r="C97" s="152"/>
      <c r="D97" s="152"/>
      <c r="E97" s="152"/>
      <c r="F97" s="152"/>
      <c r="G97" s="152"/>
      <c r="H97" s="152"/>
      <c r="I97" s="152"/>
    </row>
    <row r="98" spans="1:9" ht="15.75" customHeight="1">
      <c r="A98" s="5"/>
    </row>
    <row r="99" spans="1:9" ht="15.75" customHeight="1">
      <c r="B99" s="124" t="s">
        <v>10</v>
      </c>
      <c r="C99" s="144" t="s">
        <v>85</v>
      </c>
      <c r="D99" s="144"/>
      <c r="E99" s="144"/>
      <c r="F99" s="56"/>
      <c r="I99" s="122"/>
    </row>
    <row r="100" spans="1:9" ht="15.75" customHeight="1">
      <c r="A100" s="123"/>
      <c r="C100" s="145" t="s">
        <v>11</v>
      </c>
      <c r="D100" s="145"/>
      <c r="E100" s="145"/>
      <c r="F100" s="26"/>
      <c r="I100" s="121" t="s">
        <v>12</v>
      </c>
    </row>
    <row r="101" spans="1:9" ht="15.75" customHeight="1">
      <c r="A101" s="27"/>
      <c r="C101" s="13"/>
      <c r="D101" s="13"/>
      <c r="G101" s="13"/>
      <c r="H101" s="13"/>
    </row>
    <row r="102" spans="1:9" ht="15.75" customHeight="1">
      <c r="B102" s="124" t="s">
        <v>13</v>
      </c>
      <c r="C102" s="146"/>
      <c r="D102" s="146"/>
      <c r="E102" s="146"/>
      <c r="F102" s="57"/>
      <c r="I102" s="122"/>
    </row>
    <row r="103" spans="1:9" ht="15.75" customHeight="1">
      <c r="A103" s="123"/>
      <c r="C103" s="147" t="s">
        <v>11</v>
      </c>
      <c r="D103" s="147"/>
      <c r="E103" s="147"/>
      <c r="F103" s="123"/>
      <c r="I103" s="121" t="s">
        <v>12</v>
      </c>
    </row>
    <row r="104" spans="1:9" ht="15.75" customHeight="1">
      <c r="A104" s="5" t="s">
        <v>14</v>
      </c>
    </row>
    <row r="105" spans="1:9" ht="15" customHeight="1">
      <c r="A105" s="148" t="s">
        <v>15</v>
      </c>
      <c r="B105" s="148"/>
      <c r="C105" s="148"/>
      <c r="D105" s="148"/>
      <c r="E105" s="148"/>
      <c r="F105" s="148"/>
      <c r="G105" s="148"/>
      <c r="H105" s="148"/>
      <c r="I105" s="148"/>
    </row>
    <row r="106" spans="1:9" ht="45" customHeight="1">
      <c r="A106" s="140" t="s">
        <v>16</v>
      </c>
      <c r="B106" s="140"/>
      <c r="C106" s="140"/>
      <c r="D106" s="140"/>
      <c r="E106" s="140"/>
      <c r="F106" s="140"/>
      <c r="G106" s="140"/>
      <c r="H106" s="140"/>
      <c r="I106" s="140"/>
    </row>
    <row r="107" spans="1:9" ht="30" customHeight="1">
      <c r="A107" s="140" t="s">
        <v>17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21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15" customHeight="1">
      <c r="A109" s="140" t="s">
        <v>20</v>
      </c>
      <c r="B109" s="140"/>
      <c r="C109" s="140"/>
      <c r="D109" s="140"/>
      <c r="E109" s="140"/>
      <c r="F109" s="140"/>
      <c r="G109" s="140"/>
      <c r="H109" s="140"/>
      <c r="I109" s="140"/>
    </row>
  </sheetData>
  <autoFilter ref="I14:I64"/>
  <mergeCells count="29"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  <mergeCell ref="R70:U70"/>
    <mergeCell ref="C103:E103"/>
    <mergeCell ref="A84:I84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157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169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42794</v>
      </c>
    </row>
    <row r="7" spans="1:13" ht="15.75">
      <c r="B7" s="96"/>
      <c r="C7" s="96"/>
      <c r="D7" s="96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1">SUM(E22/100)</f>
        <v>3.57</v>
      </c>
      <c r="G22" s="70">
        <v>335.05</v>
      </c>
      <c r="H22" s="71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1"/>
        <v>0.38640000000000002</v>
      </c>
      <c r="G23" s="70">
        <v>55.1</v>
      </c>
      <c r="H23" s="71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1"/>
        <v>0.15</v>
      </c>
      <c r="G24" s="70">
        <v>484.94</v>
      </c>
      <c r="H24" s="71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1"/>
        <v>6.3799999999999996E-2</v>
      </c>
      <c r="G25" s="70">
        <v>648.04999999999995</v>
      </c>
      <c r="H25" s="71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hidden="1" customHeight="1">
      <c r="A29" s="107"/>
      <c r="B29" s="97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hidden="1" customHeight="1">
      <c r="A30" s="106"/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7"/>
      <c r="B36" s="97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9"/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v>0</v>
      </c>
      <c r="J40" s="25"/>
    </row>
    <row r="41" spans="1:14" ht="47.25" customHeight="1">
      <c r="A41" s="59">
        <v>9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3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10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3"/>
        <v>0.72175785000000003</v>
      </c>
      <c r="I42" s="14">
        <f>F42/6*G42</f>
        <v>120.29297500000001</v>
      </c>
      <c r="J42" s="25"/>
    </row>
    <row r="43" spans="1:14" ht="15.75" customHeight="1">
      <c r="A43" s="59">
        <v>10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3"/>
        <v>0.79437600000000008</v>
      </c>
      <c r="I43" s="14">
        <f>F43/6*G43</f>
        <v>132.39600000000002</v>
      </c>
      <c r="J43" s="25"/>
    </row>
    <row r="44" spans="1:14" ht="15.75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/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9">
        <v>11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4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9"/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4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9"/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4"/>
        <v>0.1406626</v>
      </c>
      <c r="I52" s="14">
        <v>0</v>
      </c>
      <c r="J52" s="25"/>
      <c r="L52" s="20"/>
      <c r="M52" s="21"/>
      <c r="N52" s="22"/>
    </row>
    <row r="53" spans="1:14" ht="15.75" hidden="1" customHeight="1">
      <c r="A53" s="59">
        <v>13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154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customHeight="1">
      <c r="A56" s="59">
        <v>12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/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v>0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5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5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5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5"/>
        <v>2.7642997899999995</v>
      </c>
      <c r="I64" s="14">
        <v>0</v>
      </c>
    </row>
    <row r="65" spans="1:22" ht="15.75" hidden="1" customHeight="1">
      <c r="A65" s="17"/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5"/>
        <v>56.793660000000003</v>
      </c>
      <c r="I65" s="14">
        <v>0</v>
      </c>
    </row>
    <row r="66" spans="1:22" ht="15.75" hidden="1" customHeight="1">
      <c r="A66" s="17"/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5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10"/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5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5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13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5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97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6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6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6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6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6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7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156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14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15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I16+I17+I18+I26+I27+I37+I38+I39+I41+I43+I49+I56+I69+I81+I82</f>
        <v>62632.482261333324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18">
        <v>16</v>
      </c>
      <c r="B85" s="46" t="s">
        <v>140</v>
      </c>
      <c r="C85" s="47" t="s">
        <v>114</v>
      </c>
      <c r="D85" s="43"/>
      <c r="E85" s="14"/>
      <c r="F85" s="14">
        <v>2</v>
      </c>
      <c r="G85" s="14">
        <v>1120.8900000000001</v>
      </c>
      <c r="H85" s="65">
        <f t="shared" ref="H85:H88" si="8">G85*F85/1000</f>
        <v>2.2417800000000003</v>
      </c>
      <c r="I85" s="119">
        <f>G85</f>
        <v>1120.8900000000001</v>
      </c>
    </row>
    <row r="86" spans="1:9" ht="15.75" customHeight="1">
      <c r="A86" s="62">
        <v>17</v>
      </c>
      <c r="B86" s="46" t="s">
        <v>141</v>
      </c>
      <c r="C86" s="47" t="s">
        <v>142</v>
      </c>
      <c r="D86" s="43"/>
      <c r="E86" s="14"/>
      <c r="F86" s="14">
        <v>1</v>
      </c>
      <c r="G86" s="14">
        <v>206.54</v>
      </c>
      <c r="H86" s="65">
        <f t="shared" si="8"/>
        <v>0.20654</v>
      </c>
      <c r="I86" s="119">
        <f>G86</f>
        <v>206.54</v>
      </c>
    </row>
    <row r="87" spans="1:9" ht="15.75" customHeight="1">
      <c r="A87" s="47">
        <v>18</v>
      </c>
      <c r="B87" s="63" t="s">
        <v>170</v>
      </c>
      <c r="C87" s="31" t="s">
        <v>89</v>
      </c>
      <c r="D87" s="43"/>
      <c r="E87" s="14"/>
      <c r="F87" s="14">
        <f>0.81/10</f>
        <v>8.1000000000000003E-2</v>
      </c>
      <c r="G87" s="14">
        <v>3282.12</v>
      </c>
      <c r="H87" s="65">
        <f t="shared" si="8"/>
        <v>0.26585172000000001</v>
      </c>
      <c r="I87" s="14">
        <f>G87*(0.81/10)</f>
        <v>265.85172</v>
      </c>
    </row>
    <row r="88" spans="1:9" ht="15.75" customHeight="1">
      <c r="A88" s="47">
        <v>19</v>
      </c>
      <c r="B88" s="46" t="s">
        <v>80</v>
      </c>
      <c r="C88" s="47" t="s">
        <v>149</v>
      </c>
      <c r="D88" s="43"/>
      <c r="E88" s="14"/>
      <c r="F88" s="14">
        <v>1</v>
      </c>
      <c r="G88" s="14">
        <v>306.62</v>
      </c>
      <c r="H88" s="65">
        <f t="shared" si="8"/>
        <v>0.30662</v>
      </c>
      <c r="I88" s="14">
        <f>G88</f>
        <v>306.62</v>
      </c>
    </row>
    <row r="89" spans="1:9" ht="15.75" customHeight="1">
      <c r="A89" s="31"/>
      <c r="B89" s="41" t="s">
        <v>50</v>
      </c>
      <c r="C89" s="37"/>
      <c r="D89" s="44"/>
      <c r="E89" s="37">
        <v>1</v>
      </c>
      <c r="F89" s="37"/>
      <c r="G89" s="37"/>
      <c r="H89" s="37"/>
      <c r="I89" s="34">
        <f>SUM(I85:I88)</f>
        <v>1899.9017199999998</v>
      </c>
    </row>
    <row r="90" spans="1:9" ht="15.75" customHeight="1">
      <c r="A90" s="31"/>
      <c r="B90" s="43" t="s">
        <v>75</v>
      </c>
      <c r="C90" s="16"/>
      <c r="D90" s="16"/>
      <c r="E90" s="38"/>
      <c r="F90" s="38"/>
      <c r="G90" s="39"/>
      <c r="H90" s="39"/>
      <c r="I90" s="18">
        <v>0</v>
      </c>
    </row>
    <row r="91" spans="1:9" ht="15.75" customHeight="1">
      <c r="A91" s="45"/>
      <c r="B91" s="42" t="s">
        <v>168</v>
      </c>
      <c r="C91" s="35"/>
      <c r="D91" s="35"/>
      <c r="E91" s="35"/>
      <c r="F91" s="35"/>
      <c r="G91" s="35"/>
      <c r="H91" s="35"/>
      <c r="I91" s="40">
        <f>I83+I89</f>
        <v>64532.383981333325</v>
      </c>
    </row>
    <row r="92" spans="1:9" ht="15.75" customHeight="1">
      <c r="A92" s="162" t="s">
        <v>220</v>
      </c>
      <c r="B92" s="162"/>
      <c r="C92" s="162"/>
      <c r="D92" s="162"/>
      <c r="E92" s="162"/>
      <c r="F92" s="162"/>
      <c r="G92" s="162"/>
      <c r="H92" s="162"/>
      <c r="I92" s="162"/>
    </row>
    <row r="93" spans="1:9" ht="15.75" customHeight="1">
      <c r="A93" s="54"/>
      <c r="B93" s="149" t="s">
        <v>221</v>
      </c>
      <c r="C93" s="149"/>
      <c r="D93" s="149"/>
      <c r="E93" s="149"/>
      <c r="F93" s="149"/>
      <c r="G93" s="149"/>
      <c r="H93" s="58"/>
      <c r="I93" s="4"/>
    </row>
    <row r="94" spans="1:9" ht="15.75" customHeight="1">
      <c r="A94" s="95"/>
      <c r="B94" s="145" t="s">
        <v>6</v>
      </c>
      <c r="C94" s="145"/>
      <c r="D94" s="145"/>
      <c r="E94" s="145"/>
      <c r="F94" s="145"/>
      <c r="G94" s="145"/>
      <c r="H94" s="26"/>
      <c r="I94" s="6"/>
    </row>
    <row r="95" spans="1:9" ht="15.7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 customHeight="1">
      <c r="A96" s="150" t="s">
        <v>7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 customHeight="1">
      <c r="A97" s="150" t="s">
        <v>8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 customHeight="1">
      <c r="A98" s="151" t="s">
        <v>60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2"/>
    </row>
    <row r="100" spans="1:9" ht="15.75" customHeight="1">
      <c r="A100" s="152" t="s">
        <v>9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5"/>
    </row>
    <row r="102" spans="1:9" ht="15.75" customHeight="1">
      <c r="B102" s="96" t="s">
        <v>10</v>
      </c>
      <c r="C102" s="144" t="s">
        <v>85</v>
      </c>
      <c r="D102" s="144"/>
      <c r="E102" s="144"/>
      <c r="F102" s="56"/>
      <c r="I102" s="94"/>
    </row>
    <row r="103" spans="1:9" ht="15.75" customHeight="1">
      <c r="A103" s="95"/>
      <c r="C103" s="145" t="s">
        <v>11</v>
      </c>
      <c r="D103" s="145"/>
      <c r="E103" s="145"/>
      <c r="F103" s="26"/>
      <c r="I103" s="93" t="s">
        <v>12</v>
      </c>
    </row>
    <row r="104" spans="1:9" ht="15.75" customHeight="1">
      <c r="A104" s="27"/>
      <c r="C104" s="13"/>
      <c r="D104" s="13"/>
      <c r="G104" s="13"/>
      <c r="H104" s="13"/>
    </row>
    <row r="105" spans="1:9" ht="15.75" customHeight="1">
      <c r="B105" s="96" t="s">
        <v>13</v>
      </c>
      <c r="C105" s="146"/>
      <c r="D105" s="146"/>
      <c r="E105" s="146"/>
      <c r="F105" s="57"/>
      <c r="I105" s="94"/>
    </row>
    <row r="106" spans="1:9" ht="15.75" customHeight="1">
      <c r="A106" s="95"/>
      <c r="C106" s="147" t="s">
        <v>11</v>
      </c>
      <c r="D106" s="147"/>
      <c r="E106" s="147"/>
      <c r="F106" s="95"/>
      <c r="I106" s="93" t="s">
        <v>12</v>
      </c>
    </row>
    <row r="107" spans="1:9" ht="15.75" customHeight="1">
      <c r="A107" s="5" t="s">
        <v>14</v>
      </c>
    </row>
    <row r="108" spans="1:9" ht="15" customHeight="1">
      <c r="A108" s="148" t="s">
        <v>15</v>
      </c>
      <c r="B108" s="148"/>
      <c r="C108" s="148"/>
      <c r="D108" s="148"/>
      <c r="E108" s="148"/>
      <c r="F108" s="148"/>
      <c r="G108" s="148"/>
      <c r="H108" s="148"/>
      <c r="I108" s="148"/>
    </row>
    <row r="109" spans="1:9" ht="45" customHeight="1">
      <c r="A109" s="140" t="s">
        <v>16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30" customHeight="1">
      <c r="A110" s="140" t="s">
        <v>17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30" customHeight="1">
      <c r="A111" s="140" t="s">
        <v>21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15" customHeight="1">
      <c r="A112" s="140" t="s">
        <v>20</v>
      </c>
      <c r="B112" s="140"/>
      <c r="C112" s="140"/>
      <c r="D112" s="140"/>
      <c r="E112" s="140"/>
      <c r="F112" s="140"/>
      <c r="G112" s="140"/>
      <c r="H112" s="140"/>
      <c r="I112" s="140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6:E106"/>
    <mergeCell ref="A84:I84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0:I80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158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171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42825</v>
      </c>
    </row>
    <row r="7" spans="1:13" ht="15.75">
      <c r="B7" s="96"/>
      <c r="C7" s="96"/>
      <c r="D7" s="96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1">SUM(E22/100)</f>
        <v>3.57</v>
      </c>
      <c r="G22" s="70">
        <v>335.05</v>
      </c>
      <c r="H22" s="71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1"/>
        <v>0.38640000000000002</v>
      </c>
      <c r="G23" s="70">
        <v>55.1</v>
      </c>
      <c r="H23" s="71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1"/>
        <v>0.15</v>
      </c>
      <c r="G24" s="70">
        <v>484.94</v>
      </c>
      <c r="H24" s="71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1"/>
        <v>6.3799999999999996E-2</v>
      </c>
      <c r="G25" s="70">
        <v>648.04999999999995</v>
      </c>
      <c r="H25" s="71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hidden="1" customHeight="1">
      <c r="A29" s="107"/>
      <c r="B29" s="97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hidden="1" customHeight="1">
      <c r="A30" s="106"/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7"/>
      <c r="B36" s="97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G40*45.5</f>
        <v>10321.219999999999</v>
      </c>
      <c r="J40" s="25"/>
    </row>
    <row r="41" spans="1:14" ht="47.25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3"/>
        <v>17.098019977500002</v>
      </c>
      <c r="I41" s="14">
        <f>F41/6*G41</f>
        <v>2849.6699962500002</v>
      </c>
      <c r="J41" s="25"/>
    </row>
    <row r="42" spans="1:14" ht="15.75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3"/>
        <v>0.72175785000000003</v>
      </c>
      <c r="I42" s="14">
        <f>F42/2*G42</f>
        <v>360.87892500000004</v>
      </c>
      <c r="J42" s="25"/>
    </row>
    <row r="43" spans="1:14" ht="15.75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3"/>
        <v>0.79437600000000008</v>
      </c>
      <c r="I43" s="14">
        <f>F43/6*G43</f>
        <v>132.39600000000002</v>
      </c>
      <c r="J43" s="25"/>
    </row>
    <row r="44" spans="1:14" ht="15.75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/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hidden="1" customHeight="1">
      <c r="A49" s="59">
        <v>12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4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customHeight="1">
      <c r="A51" s="59">
        <v>14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4"/>
        <v>1.2321280000000001</v>
      </c>
      <c r="I51" s="14">
        <f t="shared" ref="I51:I52" si="5">F51/2*G51</f>
        <v>616.06400000000008</v>
      </c>
      <c r="J51" s="25"/>
      <c r="L51" s="20"/>
      <c r="M51" s="21"/>
      <c r="N51" s="22"/>
    </row>
    <row r="52" spans="1:14" ht="15.75" customHeight="1">
      <c r="A52" s="59">
        <v>15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4"/>
        <v>0.1406626</v>
      </c>
      <c r="I52" s="14">
        <f t="shared" si="5"/>
        <v>70.331299999999999</v>
      </c>
      <c r="J52" s="25"/>
      <c r="L52" s="20"/>
      <c r="M52" s="21"/>
      <c r="N52" s="22"/>
    </row>
    <row r="53" spans="1:14" ht="15.75" hidden="1" customHeight="1">
      <c r="A53" s="59">
        <v>13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154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customHeight="1">
      <c r="A56" s="59">
        <v>16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6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6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6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6"/>
        <v>2.7642997899999995</v>
      </c>
      <c r="I64" s="14">
        <v>0</v>
      </c>
    </row>
    <row r="65" spans="1:22" ht="15.75" hidden="1" customHeight="1">
      <c r="A65" s="17"/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6"/>
        <v>56.793660000000003</v>
      </c>
      <c r="I65" s="14">
        <v>0</v>
      </c>
    </row>
    <row r="66" spans="1:22" ht="15.75" hidden="1" customHeight="1">
      <c r="A66" s="17"/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10"/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18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97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7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7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8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156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19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20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I16+I17+I18+I26+I27+I37+I38+I39+I40+I41+I42+I43+I50+I51+I52+I56+I57+I69+I81+I82</f>
        <v>74854.812722333314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18">
        <v>21</v>
      </c>
      <c r="B85" s="63" t="s">
        <v>147</v>
      </c>
      <c r="C85" s="31" t="s">
        <v>148</v>
      </c>
      <c r="D85" s="43"/>
      <c r="E85" s="14"/>
      <c r="F85" s="14">
        <v>1</v>
      </c>
      <c r="G85" s="14">
        <v>403.69</v>
      </c>
      <c r="H85" s="65">
        <f t="shared" ref="H85:H86" si="9">G85*F85/1000</f>
        <v>0.40368999999999999</v>
      </c>
      <c r="I85" s="119">
        <f>G85</f>
        <v>403.69</v>
      </c>
    </row>
    <row r="86" spans="1:9" ht="15.75" customHeight="1">
      <c r="A86" s="62">
        <v>22</v>
      </c>
      <c r="B86" s="66" t="s">
        <v>81</v>
      </c>
      <c r="C86" s="47" t="s">
        <v>105</v>
      </c>
      <c r="D86" s="43"/>
      <c r="E86" s="14"/>
      <c r="F86" s="14">
        <v>2</v>
      </c>
      <c r="G86" s="14">
        <v>189.67</v>
      </c>
      <c r="H86" s="65">
        <f t="shared" si="9"/>
        <v>0.37933999999999996</v>
      </c>
      <c r="I86" s="119">
        <f>G86</f>
        <v>189.67</v>
      </c>
    </row>
    <row r="87" spans="1:9" ht="15.75" customHeight="1">
      <c r="A87" s="31"/>
      <c r="B87" s="41" t="s">
        <v>50</v>
      </c>
      <c r="C87" s="37"/>
      <c r="D87" s="44"/>
      <c r="E87" s="37">
        <v>1</v>
      </c>
      <c r="F87" s="37"/>
      <c r="G87" s="37"/>
      <c r="H87" s="37"/>
      <c r="I87" s="34">
        <f>SUM(I85:I86)</f>
        <v>593.36</v>
      </c>
    </row>
    <row r="88" spans="1:9" ht="15.75" customHeight="1">
      <c r="A88" s="31"/>
      <c r="B88" s="43" t="s">
        <v>75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168</v>
      </c>
      <c r="C89" s="35"/>
      <c r="D89" s="35"/>
      <c r="E89" s="35"/>
      <c r="F89" s="35"/>
      <c r="G89" s="35"/>
      <c r="H89" s="35"/>
      <c r="I89" s="40">
        <f>I83+I87</f>
        <v>75448.172722333315</v>
      </c>
    </row>
    <row r="90" spans="1:9" ht="15.75" customHeight="1">
      <c r="A90" s="162" t="s">
        <v>222</v>
      </c>
      <c r="B90" s="162"/>
      <c r="C90" s="162"/>
      <c r="D90" s="162"/>
      <c r="E90" s="162"/>
      <c r="F90" s="162"/>
      <c r="G90" s="162"/>
      <c r="H90" s="162"/>
      <c r="I90" s="162"/>
    </row>
    <row r="91" spans="1:9" ht="15.75" customHeight="1">
      <c r="A91" s="54"/>
      <c r="B91" s="149" t="s">
        <v>223</v>
      </c>
      <c r="C91" s="149"/>
      <c r="D91" s="149"/>
      <c r="E91" s="149"/>
      <c r="F91" s="149"/>
      <c r="G91" s="149"/>
      <c r="H91" s="58"/>
      <c r="I91" s="4"/>
    </row>
    <row r="92" spans="1:9" ht="15.75" customHeight="1">
      <c r="A92" s="95"/>
      <c r="B92" s="145" t="s">
        <v>6</v>
      </c>
      <c r="C92" s="145"/>
      <c r="D92" s="145"/>
      <c r="E92" s="145"/>
      <c r="F92" s="145"/>
      <c r="G92" s="145"/>
      <c r="H92" s="26"/>
      <c r="I92" s="6"/>
    </row>
    <row r="93" spans="1:9" ht="8.2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50" t="s">
        <v>7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0" t="s">
        <v>8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1" t="s">
        <v>60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2"/>
    </row>
    <row r="98" spans="1:9" ht="15.75" customHeight="1">
      <c r="A98" s="152" t="s">
        <v>9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5"/>
    </row>
    <row r="100" spans="1:9" ht="15.75" customHeight="1">
      <c r="B100" s="96" t="s">
        <v>10</v>
      </c>
      <c r="C100" s="144" t="s">
        <v>85</v>
      </c>
      <c r="D100" s="144"/>
      <c r="E100" s="144"/>
      <c r="F100" s="56"/>
      <c r="I100" s="94"/>
    </row>
    <row r="101" spans="1:9" ht="15.75" customHeight="1">
      <c r="A101" s="95"/>
      <c r="C101" s="145" t="s">
        <v>11</v>
      </c>
      <c r="D101" s="145"/>
      <c r="E101" s="145"/>
      <c r="F101" s="26"/>
      <c r="I101" s="93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96" t="s">
        <v>13</v>
      </c>
      <c r="C103" s="146"/>
      <c r="D103" s="146"/>
      <c r="E103" s="146"/>
      <c r="F103" s="57"/>
      <c r="I103" s="94"/>
    </row>
    <row r="104" spans="1:9" ht="15.75" customHeight="1">
      <c r="A104" s="95"/>
      <c r="C104" s="147" t="s">
        <v>11</v>
      </c>
      <c r="D104" s="147"/>
      <c r="E104" s="147"/>
      <c r="F104" s="95"/>
      <c r="I104" s="93" t="s">
        <v>12</v>
      </c>
    </row>
    <row r="105" spans="1:9" ht="15.75" customHeight="1">
      <c r="A105" s="5" t="s">
        <v>14</v>
      </c>
    </row>
    <row r="106" spans="1:9" ht="15" customHeight="1">
      <c r="A106" s="148" t="s">
        <v>15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ht="45" customHeight="1">
      <c r="A107" s="140" t="s">
        <v>16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17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21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" customHeight="1">
      <c r="A110" s="140" t="s">
        <v>20</v>
      </c>
      <c r="B110" s="140"/>
      <c r="C110" s="140"/>
      <c r="D110" s="140"/>
      <c r="E110" s="140"/>
      <c r="F110" s="140"/>
      <c r="G110" s="140"/>
      <c r="H110" s="140"/>
      <c r="I110" s="140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159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172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42855</v>
      </c>
    </row>
    <row r="7" spans="1:13" ht="15.75">
      <c r="B7" s="96"/>
      <c r="C7" s="96"/>
      <c r="D7" s="96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1">SUM(E22/100)</f>
        <v>3.57</v>
      </c>
      <c r="G22" s="70">
        <v>335.05</v>
      </c>
      <c r="H22" s="71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1"/>
        <v>0.38640000000000002</v>
      </c>
      <c r="G23" s="70">
        <v>55.1</v>
      </c>
      <c r="H23" s="71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1"/>
        <v>0.15</v>
      </c>
      <c r="G24" s="70">
        <v>484.94</v>
      </c>
      <c r="H24" s="71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1"/>
        <v>6.3799999999999996E-2</v>
      </c>
      <c r="G25" s="70">
        <v>648.04999999999995</v>
      </c>
      <c r="H25" s="71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hidden="1" customHeight="1">
      <c r="A29" s="107"/>
      <c r="B29" s="97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hidden="1" customHeight="1">
      <c r="A30" s="106"/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7"/>
      <c r="B36" s="97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3"/>
        <v>17.098019977500002</v>
      </c>
      <c r="I41" s="14">
        <f>F41/6*G41</f>
        <v>2849.6699962500002</v>
      </c>
      <c r="J41" s="25"/>
    </row>
    <row r="42" spans="1:14" ht="15.75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3"/>
        <v>0.72175785000000003</v>
      </c>
      <c r="I42" s="14">
        <f>F42/2*G42</f>
        <v>360.87892500000004</v>
      </c>
      <c r="J42" s="25"/>
    </row>
    <row r="43" spans="1:14" ht="15.75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3"/>
        <v>0.79437600000000008</v>
      </c>
      <c r="I43" s="14">
        <f>F43/6*G43</f>
        <v>132.39600000000002</v>
      </c>
      <c r="J43" s="25"/>
    </row>
    <row r="44" spans="1:14" ht="15.75" hidden="1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/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hidden="1" customHeight="1">
      <c r="A49" s="59">
        <v>12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4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4"/>
        <v>1.2321280000000001</v>
      </c>
      <c r="I51" s="14">
        <f t="shared" ref="I51:I52" si="5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4"/>
        <v>0.1406626</v>
      </c>
      <c r="I52" s="14">
        <f t="shared" si="5"/>
        <v>70.331299999999999</v>
      </c>
      <c r="J52" s="25"/>
      <c r="L52" s="20"/>
      <c r="M52" s="21"/>
      <c r="N52" s="22"/>
    </row>
    <row r="53" spans="1:14" ht="15.75" hidden="1" customHeight="1">
      <c r="A53" s="59">
        <v>13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6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6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6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6"/>
        <v>2.7642997899999995</v>
      </c>
      <c r="I64" s="14">
        <v>0</v>
      </c>
    </row>
    <row r="65" spans="1:22" ht="15.75" hidden="1" customHeight="1">
      <c r="A65" s="17"/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6"/>
        <v>56.793660000000003</v>
      </c>
      <c r="I65" s="14">
        <v>0</v>
      </c>
    </row>
    <row r="66" spans="1:22" ht="15.75" hidden="1" customHeight="1">
      <c r="A66" s="17"/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10"/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14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97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7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7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8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15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16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I16+I17+I18+I26+I27+I37+I38+I39+I40+I41+I42+I43+I56+I69+I81+I82</f>
        <v>60438.462450333325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31.5" customHeight="1">
      <c r="A85" s="120">
        <v>17</v>
      </c>
      <c r="B85" s="46" t="s">
        <v>173</v>
      </c>
      <c r="C85" s="47" t="s">
        <v>105</v>
      </c>
      <c r="D85" s="43"/>
      <c r="E85" s="14"/>
      <c r="F85" s="14">
        <v>2</v>
      </c>
      <c r="G85" s="14">
        <v>83.36</v>
      </c>
      <c r="H85" s="65">
        <f t="shared" ref="H85:H88" si="9">G85*F85/1000</f>
        <v>0.16672000000000001</v>
      </c>
      <c r="I85" s="119">
        <f>G85*2</f>
        <v>166.72</v>
      </c>
    </row>
    <row r="86" spans="1:9" ht="31.5" customHeight="1">
      <c r="A86" s="62">
        <v>18</v>
      </c>
      <c r="B86" s="46" t="s">
        <v>174</v>
      </c>
      <c r="C86" s="47" t="s">
        <v>37</v>
      </c>
      <c r="D86" s="43"/>
      <c r="E86" s="14"/>
      <c r="F86" s="14">
        <v>0.01</v>
      </c>
      <c r="G86" s="14">
        <v>3581.13</v>
      </c>
      <c r="H86" s="65">
        <f t="shared" si="9"/>
        <v>3.5811300000000004E-2</v>
      </c>
      <c r="I86" s="119">
        <f>G86*0.01</f>
        <v>35.811300000000003</v>
      </c>
    </row>
    <row r="87" spans="1:9" ht="31.5" customHeight="1">
      <c r="A87" s="62">
        <v>19</v>
      </c>
      <c r="B87" s="46" t="s">
        <v>175</v>
      </c>
      <c r="C87" s="47" t="s">
        <v>105</v>
      </c>
      <c r="D87" s="43"/>
      <c r="E87" s="14"/>
      <c r="F87" s="14">
        <v>1</v>
      </c>
      <c r="G87" s="14">
        <v>2297.02</v>
      </c>
      <c r="H87" s="65">
        <f t="shared" si="9"/>
        <v>2.2970199999999998</v>
      </c>
      <c r="I87" s="119">
        <f>G87</f>
        <v>2297.02</v>
      </c>
    </row>
    <row r="88" spans="1:9" ht="15.75" customHeight="1">
      <c r="A88" s="62">
        <v>20</v>
      </c>
      <c r="B88" s="66" t="s">
        <v>176</v>
      </c>
      <c r="C88" s="64" t="s">
        <v>150</v>
      </c>
      <c r="D88" s="43"/>
      <c r="E88" s="14"/>
      <c r="F88" s="14">
        <v>1</v>
      </c>
      <c r="G88" s="14">
        <v>783.56</v>
      </c>
      <c r="H88" s="65">
        <f t="shared" si="9"/>
        <v>0.78355999999999992</v>
      </c>
      <c r="I88" s="119">
        <f>G88</f>
        <v>783.56</v>
      </c>
    </row>
    <row r="89" spans="1:9" ht="15.75" customHeight="1">
      <c r="A89" s="31"/>
      <c r="B89" s="41" t="s">
        <v>50</v>
      </c>
      <c r="C89" s="37"/>
      <c r="D89" s="44"/>
      <c r="E89" s="37">
        <v>1</v>
      </c>
      <c r="F89" s="37"/>
      <c r="G89" s="37"/>
      <c r="H89" s="37"/>
      <c r="I89" s="34">
        <f>SUM(I85:I88)</f>
        <v>3283.1113</v>
      </c>
    </row>
    <row r="90" spans="1:9" ht="15.75" customHeight="1">
      <c r="A90" s="31"/>
      <c r="B90" s="43" t="s">
        <v>75</v>
      </c>
      <c r="C90" s="16"/>
      <c r="D90" s="16"/>
      <c r="E90" s="38"/>
      <c r="F90" s="38"/>
      <c r="G90" s="39"/>
      <c r="H90" s="39"/>
      <c r="I90" s="18">
        <v>0</v>
      </c>
    </row>
    <row r="91" spans="1:9" ht="15.75" customHeight="1">
      <c r="A91" s="45"/>
      <c r="B91" s="42" t="s">
        <v>168</v>
      </c>
      <c r="C91" s="35"/>
      <c r="D91" s="35"/>
      <c r="E91" s="35"/>
      <c r="F91" s="35"/>
      <c r="G91" s="35"/>
      <c r="H91" s="35"/>
      <c r="I91" s="40">
        <f>I83+I89</f>
        <v>63721.573750333322</v>
      </c>
    </row>
    <row r="92" spans="1:9" ht="15.75" customHeight="1">
      <c r="A92" s="162" t="s">
        <v>224</v>
      </c>
      <c r="B92" s="162"/>
      <c r="C92" s="162"/>
      <c r="D92" s="162"/>
      <c r="E92" s="162"/>
      <c r="F92" s="162"/>
      <c r="G92" s="162"/>
      <c r="H92" s="162"/>
      <c r="I92" s="162"/>
    </row>
    <row r="93" spans="1:9" ht="15.75" customHeight="1">
      <c r="A93" s="54"/>
      <c r="B93" s="149" t="s">
        <v>225</v>
      </c>
      <c r="C93" s="149"/>
      <c r="D93" s="149"/>
      <c r="E93" s="149"/>
      <c r="F93" s="149"/>
      <c r="G93" s="149"/>
      <c r="H93" s="58"/>
      <c r="I93" s="4"/>
    </row>
    <row r="94" spans="1:9" ht="15.75" customHeight="1">
      <c r="A94" s="95"/>
      <c r="B94" s="145" t="s">
        <v>6</v>
      </c>
      <c r="C94" s="145"/>
      <c r="D94" s="145"/>
      <c r="E94" s="145"/>
      <c r="F94" s="145"/>
      <c r="G94" s="145"/>
      <c r="H94" s="26"/>
      <c r="I94" s="6"/>
    </row>
    <row r="95" spans="1:9" ht="8.2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 customHeight="1">
      <c r="A96" s="150" t="s">
        <v>7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 customHeight="1">
      <c r="A97" s="150" t="s">
        <v>8</v>
      </c>
      <c r="B97" s="150"/>
      <c r="C97" s="150"/>
      <c r="D97" s="150"/>
      <c r="E97" s="150"/>
      <c r="F97" s="150"/>
      <c r="G97" s="150"/>
      <c r="H97" s="150"/>
      <c r="I97" s="150"/>
    </row>
    <row r="98" spans="1:9" ht="15.75" customHeight="1">
      <c r="A98" s="151" t="s">
        <v>60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2"/>
    </row>
    <row r="100" spans="1:9" ht="15.75" customHeight="1">
      <c r="A100" s="152" t="s">
        <v>9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5"/>
    </row>
    <row r="102" spans="1:9" ht="15.75" customHeight="1">
      <c r="B102" s="96" t="s">
        <v>10</v>
      </c>
      <c r="C102" s="144" t="s">
        <v>85</v>
      </c>
      <c r="D102" s="144"/>
      <c r="E102" s="144"/>
      <c r="F102" s="56"/>
      <c r="I102" s="94"/>
    </row>
    <row r="103" spans="1:9" ht="15.75" customHeight="1">
      <c r="A103" s="95"/>
      <c r="C103" s="145" t="s">
        <v>11</v>
      </c>
      <c r="D103" s="145"/>
      <c r="E103" s="145"/>
      <c r="F103" s="26"/>
      <c r="I103" s="93" t="s">
        <v>12</v>
      </c>
    </row>
    <row r="104" spans="1:9" ht="15.75" customHeight="1">
      <c r="A104" s="27"/>
      <c r="C104" s="13"/>
      <c r="D104" s="13"/>
      <c r="G104" s="13"/>
      <c r="H104" s="13"/>
    </row>
    <row r="105" spans="1:9" ht="15.75" customHeight="1">
      <c r="B105" s="96" t="s">
        <v>13</v>
      </c>
      <c r="C105" s="146"/>
      <c r="D105" s="146"/>
      <c r="E105" s="146"/>
      <c r="F105" s="57"/>
      <c r="I105" s="94"/>
    </row>
    <row r="106" spans="1:9" ht="15.75" customHeight="1">
      <c r="A106" s="95"/>
      <c r="C106" s="147" t="s">
        <v>11</v>
      </c>
      <c r="D106" s="147"/>
      <c r="E106" s="147"/>
      <c r="F106" s="95"/>
      <c r="I106" s="93" t="s">
        <v>12</v>
      </c>
    </row>
    <row r="107" spans="1:9" ht="15.75" customHeight="1">
      <c r="A107" s="5" t="s">
        <v>14</v>
      </c>
    </row>
    <row r="108" spans="1:9" ht="15" customHeight="1">
      <c r="A108" s="148" t="s">
        <v>15</v>
      </c>
      <c r="B108" s="148"/>
      <c r="C108" s="148"/>
      <c r="D108" s="148"/>
      <c r="E108" s="148"/>
      <c r="F108" s="148"/>
      <c r="G108" s="148"/>
      <c r="H108" s="148"/>
      <c r="I108" s="148"/>
    </row>
    <row r="109" spans="1:9" ht="45" customHeight="1">
      <c r="A109" s="140" t="s">
        <v>16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30" customHeight="1">
      <c r="A110" s="140" t="s">
        <v>17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30" customHeight="1">
      <c r="A111" s="140" t="s">
        <v>21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15" customHeight="1">
      <c r="A112" s="140" t="s">
        <v>20</v>
      </c>
      <c r="B112" s="140"/>
      <c r="C112" s="140"/>
      <c r="D112" s="140"/>
      <c r="E112" s="140"/>
      <c r="F112" s="140"/>
      <c r="G112" s="140"/>
      <c r="H112" s="140"/>
      <c r="I112" s="140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6:E106"/>
    <mergeCell ref="A84:I84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0:I80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160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177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42886</v>
      </c>
    </row>
    <row r="7" spans="1:13" ht="15.75">
      <c r="B7" s="96"/>
      <c r="C7" s="96"/>
      <c r="D7" s="96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customHeight="1">
      <c r="A20" s="59">
        <v>5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customHeight="1">
      <c r="A21" s="59">
        <v>6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11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12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customHeight="1">
      <c r="A29" s="107"/>
      <c r="B29" s="97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customHeight="1">
      <c r="A30" s="106">
        <v>13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14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16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7"/>
      <c r="B36" s="97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hidden="1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customHeight="1">
      <c r="A45" s="59">
        <v>17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customHeight="1">
      <c r="A46" s="59">
        <v>18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customHeight="1">
      <c r="A47" s="59">
        <v>19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customHeight="1">
      <c r="A48" s="59">
        <v>20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9">
        <v>21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customHeight="1">
      <c r="A53" s="59">
        <v>22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154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hidden="1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28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97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156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29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30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I16+I17+I18+I19+I20+I21+I22+I23+I24+I25+I26+I27+I30+I31+I32+I33+I45+I46+I47+I48+I49+I53+I63+I64+I65+I66+I67+I69+I81+I82</f>
        <v>170654.17656344446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20">
        <v>31</v>
      </c>
      <c r="B85" s="46" t="s">
        <v>140</v>
      </c>
      <c r="C85" s="47" t="s">
        <v>114</v>
      </c>
      <c r="D85" s="43"/>
      <c r="E85" s="14"/>
      <c r="F85" s="14">
        <v>2</v>
      </c>
      <c r="G85" s="14">
        <v>1120.8900000000001</v>
      </c>
      <c r="H85" s="65">
        <f t="shared" ref="H85" si="14">G85*F85/1000</f>
        <v>2.2417800000000003</v>
      </c>
      <c r="I85" s="119">
        <f>G85</f>
        <v>1120.8900000000001</v>
      </c>
    </row>
    <row r="86" spans="1:9" ht="15.75" customHeight="1">
      <c r="A86" s="62">
        <v>32</v>
      </c>
      <c r="B86" s="46" t="s">
        <v>77</v>
      </c>
      <c r="C86" s="47" t="s">
        <v>105</v>
      </c>
      <c r="D86" s="43"/>
      <c r="E86" s="14"/>
      <c r="F86" s="14">
        <v>2</v>
      </c>
      <c r="G86" s="14">
        <v>189.88</v>
      </c>
      <c r="H86" s="65">
        <f>G86*F86/1000</f>
        <v>0.37975999999999999</v>
      </c>
      <c r="I86" s="119">
        <f>G86</f>
        <v>189.88</v>
      </c>
    </row>
    <row r="87" spans="1:9" ht="15.75" customHeight="1">
      <c r="A87" s="62">
        <v>33</v>
      </c>
      <c r="B87" s="46" t="s">
        <v>178</v>
      </c>
      <c r="C87" s="64" t="s">
        <v>71</v>
      </c>
      <c r="D87" s="43"/>
      <c r="E87" s="14"/>
      <c r="F87" s="14">
        <f>1/10</f>
        <v>0.1</v>
      </c>
      <c r="G87" s="14">
        <v>4097.97</v>
      </c>
      <c r="H87" s="65">
        <f t="shared" ref="H87" si="15">G87*F87/1000</f>
        <v>0.40979700000000002</v>
      </c>
      <c r="I87" s="119">
        <f>G87*0.1</f>
        <v>409.79700000000003</v>
      </c>
    </row>
    <row r="88" spans="1:9" ht="15.75" customHeight="1">
      <c r="A88" s="31"/>
      <c r="B88" s="41" t="s">
        <v>50</v>
      </c>
      <c r="C88" s="37"/>
      <c r="D88" s="44"/>
      <c r="E88" s="37">
        <v>1</v>
      </c>
      <c r="F88" s="37"/>
      <c r="G88" s="37"/>
      <c r="H88" s="37"/>
      <c r="I88" s="34">
        <f>SUM(I85:I87)</f>
        <v>1720.567</v>
      </c>
    </row>
    <row r="89" spans="1:9" ht="15.75" customHeight="1">
      <c r="A89" s="31"/>
      <c r="B89" s="43" t="s">
        <v>75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168</v>
      </c>
      <c r="C90" s="35"/>
      <c r="D90" s="35"/>
      <c r="E90" s="35"/>
      <c r="F90" s="35"/>
      <c r="G90" s="35"/>
      <c r="H90" s="35"/>
      <c r="I90" s="40">
        <f>I83+I88</f>
        <v>172374.74356344447</v>
      </c>
    </row>
    <row r="91" spans="1:9" ht="15.75" customHeight="1">
      <c r="A91" s="162" t="s">
        <v>179</v>
      </c>
      <c r="B91" s="162"/>
      <c r="C91" s="162"/>
      <c r="D91" s="162"/>
      <c r="E91" s="162"/>
      <c r="F91" s="162"/>
      <c r="G91" s="162"/>
      <c r="H91" s="162"/>
      <c r="I91" s="162"/>
    </row>
    <row r="92" spans="1:9" ht="15.75" customHeight="1">
      <c r="A92" s="54"/>
      <c r="B92" s="149" t="s">
        <v>180</v>
      </c>
      <c r="C92" s="149"/>
      <c r="D92" s="149"/>
      <c r="E92" s="149"/>
      <c r="F92" s="149"/>
      <c r="G92" s="149"/>
      <c r="H92" s="58"/>
      <c r="I92" s="4"/>
    </row>
    <row r="93" spans="1:9" ht="15.75" customHeight="1">
      <c r="A93" s="95"/>
      <c r="B93" s="145" t="s">
        <v>6</v>
      </c>
      <c r="C93" s="145"/>
      <c r="D93" s="145"/>
      <c r="E93" s="145"/>
      <c r="F93" s="145"/>
      <c r="G93" s="145"/>
      <c r="H93" s="26"/>
      <c r="I93" s="6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50" t="s">
        <v>7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0" t="s">
        <v>8</v>
      </c>
      <c r="B96" s="150"/>
      <c r="C96" s="150"/>
      <c r="D96" s="150"/>
      <c r="E96" s="150"/>
      <c r="F96" s="150"/>
      <c r="G96" s="150"/>
      <c r="H96" s="150"/>
      <c r="I96" s="150"/>
    </row>
    <row r="97" spans="1:9" ht="15.75" customHeight="1">
      <c r="A97" s="151" t="s">
        <v>60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2"/>
    </row>
    <row r="99" spans="1:9" ht="15.75" customHeight="1">
      <c r="A99" s="152" t="s">
        <v>9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5"/>
    </row>
    <row r="101" spans="1:9" ht="15.75" customHeight="1">
      <c r="B101" s="96" t="s">
        <v>10</v>
      </c>
      <c r="C101" s="144" t="s">
        <v>85</v>
      </c>
      <c r="D101" s="144"/>
      <c r="E101" s="144"/>
      <c r="F101" s="56"/>
      <c r="I101" s="94"/>
    </row>
    <row r="102" spans="1:9" ht="15.75" customHeight="1">
      <c r="A102" s="95"/>
      <c r="C102" s="145" t="s">
        <v>11</v>
      </c>
      <c r="D102" s="145"/>
      <c r="E102" s="145"/>
      <c r="F102" s="26"/>
      <c r="I102" s="93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96" t="s">
        <v>13</v>
      </c>
      <c r="C104" s="146"/>
      <c r="D104" s="146"/>
      <c r="E104" s="146"/>
      <c r="F104" s="57"/>
      <c r="I104" s="94"/>
    </row>
    <row r="105" spans="1:9" ht="15.75" customHeight="1">
      <c r="A105" s="95"/>
      <c r="C105" s="147" t="s">
        <v>11</v>
      </c>
      <c r="D105" s="147"/>
      <c r="E105" s="147"/>
      <c r="F105" s="95"/>
      <c r="I105" s="93" t="s">
        <v>12</v>
      </c>
    </row>
    <row r="106" spans="1:9" ht="15.75" customHeight="1">
      <c r="A106" s="5" t="s">
        <v>14</v>
      </c>
    </row>
    <row r="107" spans="1:9" ht="15" customHeight="1">
      <c r="A107" s="148" t="s">
        <v>15</v>
      </c>
      <c r="B107" s="148"/>
      <c r="C107" s="148"/>
      <c r="D107" s="148"/>
      <c r="E107" s="148"/>
      <c r="F107" s="148"/>
      <c r="G107" s="148"/>
      <c r="H107" s="148"/>
      <c r="I107" s="148"/>
    </row>
    <row r="108" spans="1:9" ht="45" customHeight="1">
      <c r="A108" s="140" t="s">
        <v>16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17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30" customHeight="1">
      <c r="A110" s="140" t="s">
        <v>21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15" customHeight="1">
      <c r="A111" s="140" t="s">
        <v>20</v>
      </c>
      <c r="B111" s="140"/>
      <c r="C111" s="140"/>
      <c r="D111" s="140"/>
      <c r="E111" s="140"/>
      <c r="F111" s="140"/>
      <c r="G111" s="140"/>
      <c r="H111" s="140"/>
      <c r="I111" s="140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5:E105"/>
    <mergeCell ref="A84:I84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0:I80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161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181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42916</v>
      </c>
    </row>
    <row r="7" spans="1:13" ht="15.75">
      <c r="B7" s="96"/>
      <c r="C7" s="96"/>
      <c r="D7" s="96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5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6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customHeight="1">
      <c r="A29" s="107"/>
      <c r="B29" s="97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customHeight="1">
      <c r="A30" s="106">
        <v>6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7"/>
      <c r="B36" s="97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hidden="1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>
        <v>17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18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19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20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21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22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hidden="1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97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10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11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I16+I17+I18+I26+I27+I30+I31+I33+I69+I81+I82</f>
        <v>49916.970814444438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20">
        <v>12</v>
      </c>
      <c r="B85" s="46" t="s">
        <v>182</v>
      </c>
      <c r="C85" s="47" t="s">
        <v>79</v>
      </c>
      <c r="D85" s="15"/>
      <c r="E85" s="19"/>
      <c r="F85" s="14">
        <v>1</v>
      </c>
      <c r="G85" s="14">
        <v>195.85</v>
      </c>
      <c r="H85" s="65">
        <f t="shared" ref="H85:H86" si="14">G85*F85/1000</f>
        <v>0.19585</v>
      </c>
      <c r="I85" s="119">
        <f>G85</f>
        <v>195.85</v>
      </c>
    </row>
    <row r="86" spans="1:9" ht="15.75" customHeight="1">
      <c r="A86" s="120">
        <v>13</v>
      </c>
      <c r="B86" s="46" t="s">
        <v>226</v>
      </c>
      <c r="C86" s="47" t="s">
        <v>32</v>
      </c>
      <c r="D86" s="131"/>
      <c r="E86" s="18"/>
      <c r="F86" s="132">
        <f>(53.59+88.31+60.8+33.98+118.72+137.38)-(5.55*6)</f>
        <v>459.47999999999996</v>
      </c>
      <c r="G86" s="132">
        <v>42.61</v>
      </c>
      <c r="H86" s="132">
        <f t="shared" si="14"/>
        <v>19.578442799999998</v>
      </c>
      <c r="I86" s="119">
        <f>G86*F86</f>
        <v>19578.442799999997</v>
      </c>
    </row>
    <row r="87" spans="1:9" ht="15.75" customHeight="1">
      <c r="A87" s="31"/>
      <c r="B87" s="41" t="s">
        <v>50</v>
      </c>
      <c r="C87" s="37"/>
      <c r="D87" s="44"/>
      <c r="E87" s="37">
        <v>1</v>
      </c>
      <c r="F87" s="37"/>
      <c r="G87" s="37"/>
      <c r="H87" s="37"/>
      <c r="I87" s="34">
        <f>SUM(I85:I86)</f>
        <v>19774.292799999996</v>
      </c>
    </row>
    <row r="88" spans="1:9" ht="15.75" customHeight="1">
      <c r="A88" s="31"/>
      <c r="B88" s="43" t="s">
        <v>75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168</v>
      </c>
      <c r="C89" s="35"/>
      <c r="D89" s="35"/>
      <c r="E89" s="35"/>
      <c r="F89" s="35"/>
      <c r="G89" s="35"/>
      <c r="H89" s="35"/>
      <c r="I89" s="40">
        <f>I83+I87</f>
        <v>69691.26361444444</v>
      </c>
    </row>
    <row r="90" spans="1:9" ht="15.75" customHeight="1">
      <c r="A90" s="162" t="s">
        <v>227</v>
      </c>
      <c r="B90" s="162"/>
      <c r="C90" s="162"/>
      <c r="D90" s="162"/>
      <c r="E90" s="162"/>
      <c r="F90" s="162"/>
      <c r="G90" s="162"/>
      <c r="H90" s="162"/>
      <c r="I90" s="162"/>
    </row>
    <row r="91" spans="1:9" ht="15.75" customHeight="1">
      <c r="A91" s="54"/>
      <c r="B91" s="149" t="s">
        <v>228</v>
      </c>
      <c r="C91" s="149"/>
      <c r="D91" s="149"/>
      <c r="E91" s="149"/>
      <c r="F91" s="149"/>
      <c r="G91" s="149"/>
      <c r="H91" s="58"/>
      <c r="I91" s="4"/>
    </row>
    <row r="92" spans="1:9" ht="15.75" customHeight="1">
      <c r="A92" s="95"/>
      <c r="B92" s="145" t="s">
        <v>6</v>
      </c>
      <c r="C92" s="145"/>
      <c r="D92" s="145"/>
      <c r="E92" s="145"/>
      <c r="F92" s="145"/>
      <c r="G92" s="145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50" t="s">
        <v>7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0" t="s">
        <v>8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1" t="s">
        <v>60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2"/>
    </row>
    <row r="98" spans="1:9" ht="15.75" customHeight="1">
      <c r="A98" s="152" t="s">
        <v>9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5"/>
    </row>
    <row r="100" spans="1:9" ht="15.75" customHeight="1">
      <c r="B100" s="96" t="s">
        <v>10</v>
      </c>
      <c r="C100" s="144" t="s">
        <v>85</v>
      </c>
      <c r="D100" s="144"/>
      <c r="E100" s="144"/>
      <c r="F100" s="56"/>
      <c r="I100" s="94"/>
    </row>
    <row r="101" spans="1:9" ht="15.75" customHeight="1">
      <c r="A101" s="95"/>
      <c r="C101" s="145" t="s">
        <v>11</v>
      </c>
      <c r="D101" s="145"/>
      <c r="E101" s="145"/>
      <c r="F101" s="26"/>
      <c r="I101" s="93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96" t="s">
        <v>13</v>
      </c>
      <c r="C103" s="146"/>
      <c r="D103" s="146"/>
      <c r="E103" s="146"/>
      <c r="F103" s="57"/>
      <c r="I103" s="94"/>
    </row>
    <row r="104" spans="1:9" ht="15.75" customHeight="1">
      <c r="A104" s="95"/>
      <c r="C104" s="147" t="s">
        <v>11</v>
      </c>
      <c r="D104" s="147"/>
      <c r="E104" s="147"/>
      <c r="F104" s="95"/>
      <c r="I104" s="93" t="s">
        <v>12</v>
      </c>
    </row>
    <row r="105" spans="1:9" ht="15.75" customHeight="1">
      <c r="A105" s="5" t="s">
        <v>14</v>
      </c>
    </row>
    <row r="106" spans="1:9" ht="15" customHeight="1">
      <c r="A106" s="148" t="s">
        <v>15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ht="45" customHeight="1">
      <c r="A107" s="140" t="s">
        <v>16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17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21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" customHeight="1">
      <c r="A110" s="140" t="s">
        <v>20</v>
      </c>
      <c r="B110" s="140"/>
      <c r="C110" s="140"/>
      <c r="D110" s="140"/>
      <c r="E110" s="140"/>
      <c r="F110" s="140"/>
      <c r="G110" s="140"/>
      <c r="H110" s="140"/>
      <c r="I110" s="140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183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184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101"/>
      <c r="C6" s="101"/>
      <c r="D6" s="101"/>
      <c r="E6" s="101"/>
      <c r="F6" s="101"/>
      <c r="G6" s="101"/>
      <c r="H6" s="101"/>
      <c r="I6" s="32">
        <v>42947</v>
      </c>
    </row>
    <row r="7" spans="1:13" ht="15.75">
      <c r="B7" s="103"/>
      <c r="C7" s="103"/>
      <c r="D7" s="10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5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6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customHeight="1">
      <c r="A29" s="107"/>
      <c r="B29" s="102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customHeight="1">
      <c r="A30" s="106">
        <v>6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7"/>
      <c r="B36" s="102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hidden="1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>
        <v>17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18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19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20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21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22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hidden="1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102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10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11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I16+I17+I18+I26+I27+I30+I31+I33+I69+I81+I82</f>
        <v>49916.970814444438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20">
        <v>12</v>
      </c>
      <c r="B85" s="66" t="s">
        <v>81</v>
      </c>
      <c r="C85" s="47" t="s">
        <v>105</v>
      </c>
      <c r="D85" s="43"/>
      <c r="E85" s="14"/>
      <c r="F85" s="14">
        <v>2</v>
      </c>
      <c r="G85" s="14">
        <v>189.67</v>
      </c>
      <c r="H85" s="65">
        <f t="shared" ref="H85" si="14">G85*F85/1000</f>
        <v>0.37933999999999996</v>
      </c>
      <c r="I85" s="119">
        <f>G85</f>
        <v>189.67</v>
      </c>
    </row>
    <row r="86" spans="1:9" ht="15.75" customHeight="1">
      <c r="A86" s="120">
        <v>13</v>
      </c>
      <c r="B86" s="46" t="s">
        <v>77</v>
      </c>
      <c r="C86" s="47" t="s">
        <v>105</v>
      </c>
      <c r="D86" s="43"/>
      <c r="E86" s="14"/>
      <c r="F86" s="14">
        <v>2</v>
      </c>
      <c r="G86" s="14">
        <v>189.88</v>
      </c>
      <c r="H86" s="65">
        <f>G86*F86/1000</f>
        <v>0.37975999999999999</v>
      </c>
      <c r="I86" s="119">
        <f t="shared" ref="I86:I91" si="15">G86</f>
        <v>189.88</v>
      </c>
    </row>
    <row r="87" spans="1:9" ht="32.25" customHeight="1">
      <c r="A87" s="120">
        <v>14</v>
      </c>
      <c r="B87" s="46" t="s">
        <v>185</v>
      </c>
      <c r="C87" s="47" t="s">
        <v>150</v>
      </c>
      <c r="D87" s="43"/>
      <c r="E87" s="14"/>
      <c r="F87" s="14">
        <v>2</v>
      </c>
      <c r="G87" s="14">
        <v>1002.79</v>
      </c>
      <c r="H87" s="65">
        <f t="shared" ref="H87:H91" si="16">G87*F87/1000</f>
        <v>2.0055800000000001</v>
      </c>
      <c r="I87" s="119">
        <f>G87*2</f>
        <v>2005.58</v>
      </c>
    </row>
    <row r="88" spans="1:9" ht="15.75" customHeight="1">
      <c r="A88" s="120">
        <v>15</v>
      </c>
      <c r="B88" s="46" t="s">
        <v>186</v>
      </c>
      <c r="C88" s="47" t="s">
        <v>105</v>
      </c>
      <c r="D88" s="15"/>
      <c r="E88" s="19"/>
      <c r="F88" s="14">
        <v>2</v>
      </c>
      <c r="G88" s="14">
        <v>140</v>
      </c>
      <c r="H88" s="65">
        <f t="shared" si="16"/>
        <v>0.28000000000000003</v>
      </c>
      <c r="I88" s="119">
        <f>G88*2</f>
        <v>280</v>
      </c>
    </row>
    <row r="89" spans="1:9" ht="15.75" customHeight="1">
      <c r="A89" s="120">
        <v>16</v>
      </c>
      <c r="B89" s="46" t="s">
        <v>187</v>
      </c>
      <c r="C89" s="47" t="s">
        <v>105</v>
      </c>
      <c r="D89" s="15"/>
      <c r="E89" s="19"/>
      <c r="F89" s="14">
        <v>1</v>
      </c>
      <c r="G89" s="14">
        <v>27.36</v>
      </c>
      <c r="H89" s="65">
        <f t="shared" si="16"/>
        <v>2.7359999999999999E-2</v>
      </c>
      <c r="I89" s="119">
        <f t="shared" si="15"/>
        <v>27.36</v>
      </c>
    </row>
    <row r="90" spans="1:9" ht="15.75" customHeight="1">
      <c r="A90" s="120">
        <v>17</v>
      </c>
      <c r="B90" s="127" t="s">
        <v>188</v>
      </c>
      <c r="C90" s="47" t="s">
        <v>105</v>
      </c>
      <c r="D90" s="15"/>
      <c r="E90" s="19"/>
      <c r="F90" s="14">
        <v>1</v>
      </c>
      <c r="G90" s="128">
        <v>108</v>
      </c>
      <c r="H90" s="65">
        <f t="shared" si="16"/>
        <v>0.108</v>
      </c>
      <c r="I90" s="119">
        <f t="shared" si="15"/>
        <v>108</v>
      </c>
    </row>
    <row r="91" spans="1:9" ht="15.75" customHeight="1">
      <c r="A91" s="120">
        <v>18</v>
      </c>
      <c r="B91" s="46" t="s">
        <v>189</v>
      </c>
      <c r="C91" s="47" t="s">
        <v>105</v>
      </c>
      <c r="D91" s="15"/>
      <c r="E91" s="19"/>
      <c r="F91" s="14">
        <v>1</v>
      </c>
      <c r="G91" s="14">
        <v>70</v>
      </c>
      <c r="H91" s="65">
        <f t="shared" si="16"/>
        <v>7.0000000000000007E-2</v>
      </c>
      <c r="I91" s="119">
        <f t="shared" si="15"/>
        <v>70</v>
      </c>
    </row>
    <row r="92" spans="1:9" ht="15.75" customHeight="1">
      <c r="A92" s="31"/>
      <c r="B92" s="41" t="s">
        <v>50</v>
      </c>
      <c r="C92" s="37"/>
      <c r="D92" s="44"/>
      <c r="E92" s="37">
        <v>1</v>
      </c>
      <c r="F92" s="37"/>
      <c r="G92" s="37"/>
      <c r="H92" s="37"/>
      <c r="I92" s="34">
        <f>SUM(I85:I91)</f>
        <v>2870.4900000000002</v>
      </c>
    </row>
    <row r="93" spans="1:9" ht="15.75" customHeight="1">
      <c r="A93" s="31"/>
      <c r="B93" s="43" t="s">
        <v>75</v>
      </c>
      <c r="C93" s="16"/>
      <c r="D93" s="16"/>
      <c r="E93" s="38"/>
      <c r="F93" s="38"/>
      <c r="G93" s="39"/>
      <c r="H93" s="39"/>
      <c r="I93" s="18">
        <v>0</v>
      </c>
    </row>
    <row r="94" spans="1:9" ht="15.75" customHeight="1">
      <c r="A94" s="45"/>
      <c r="B94" s="42" t="s">
        <v>168</v>
      </c>
      <c r="C94" s="35"/>
      <c r="D94" s="35"/>
      <c r="E94" s="35"/>
      <c r="F94" s="35"/>
      <c r="G94" s="35"/>
      <c r="H94" s="35"/>
      <c r="I94" s="40">
        <f>I83+I92</f>
        <v>52787.460814444436</v>
      </c>
    </row>
    <row r="95" spans="1:9" ht="15.75" customHeight="1">
      <c r="A95" s="162" t="s">
        <v>190</v>
      </c>
      <c r="B95" s="162"/>
      <c r="C95" s="162"/>
      <c r="D95" s="162"/>
      <c r="E95" s="162"/>
      <c r="F95" s="162"/>
      <c r="G95" s="162"/>
      <c r="H95" s="162"/>
      <c r="I95" s="162"/>
    </row>
    <row r="96" spans="1:9" ht="15.75" customHeight="1">
      <c r="A96" s="54"/>
      <c r="B96" s="149" t="s">
        <v>191</v>
      </c>
      <c r="C96" s="149"/>
      <c r="D96" s="149"/>
      <c r="E96" s="149"/>
      <c r="F96" s="149"/>
      <c r="G96" s="149"/>
      <c r="H96" s="58"/>
      <c r="I96" s="4"/>
    </row>
    <row r="97" spans="1:9" ht="15.75" customHeight="1">
      <c r="A97" s="100"/>
      <c r="B97" s="145" t="s">
        <v>6</v>
      </c>
      <c r="C97" s="145"/>
      <c r="D97" s="145"/>
      <c r="E97" s="145"/>
      <c r="F97" s="145"/>
      <c r="G97" s="145"/>
      <c r="H97" s="26"/>
      <c r="I97" s="6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150" t="s">
        <v>7</v>
      </c>
      <c r="B99" s="150"/>
      <c r="C99" s="150"/>
      <c r="D99" s="150"/>
      <c r="E99" s="150"/>
      <c r="F99" s="150"/>
      <c r="G99" s="150"/>
      <c r="H99" s="150"/>
      <c r="I99" s="150"/>
    </row>
    <row r="100" spans="1:9" ht="15.75" customHeight="1">
      <c r="A100" s="150" t="s">
        <v>8</v>
      </c>
      <c r="B100" s="150"/>
      <c r="C100" s="150"/>
      <c r="D100" s="150"/>
      <c r="E100" s="150"/>
      <c r="F100" s="150"/>
      <c r="G100" s="150"/>
      <c r="H100" s="150"/>
      <c r="I100" s="150"/>
    </row>
    <row r="101" spans="1:9" ht="15.75" customHeight="1">
      <c r="A101" s="151" t="s">
        <v>60</v>
      </c>
      <c r="B101" s="151"/>
      <c r="C101" s="151"/>
      <c r="D101" s="151"/>
      <c r="E101" s="151"/>
      <c r="F101" s="151"/>
      <c r="G101" s="151"/>
      <c r="H101" s="151"/>
      <c r="I101" s="151"/>
    </row>
    <row r="102" spans="1:9" ht="15.75" customHeight="1">
      <c r="A102" s="12"/>
    </row>
    <row r="103" spans="1:9" ht="15.75" customHeight="1">
      <c r="A103" s="152" t="s">
        <v>9</v>
      </c>
      <c r="B103" s="152"/>
      <c r="C103" s="152"/>
      <c r="D103" s="152"/>
      <c r="E103" s="152"/>
      <c r="F103" s="152"/>
      <c r="G103" s="152"/>
      <c r="H103" s="152"/>
      <c r="I103" s="152"/>
    </row>
    <row r="104" spans="1:9" ht="15.75" customHeight="1">
      <c r="A104" s="5"/>
    </row>
    <row r="105" spans="1:9" ht="15.75" customHeight="1">
      <c r="B105" s="103" t="s">
        <v>10</v>
      </c>
      <c r="C105" s="144" t="s">
        <v>85</v>
      </c>
      <c r="D105" s="144"/>
      <c r="E105" s="144"/>
      <c r="F105" s="56"/>
      <c r="I105" s="105"/>
    </row>
    <row r="106" spans="1:9" ht="15.75" customHeight="1">
      <c r="A106" s="100"/>
      <c r="C106" s="145" t="s">
        <v>11</v>
      </c>
      <c r="D106" s="145"/>
      <c r="E106" s="145"/>
      <c r="F106" s="26"/>
      <c r="I106" s="104" t="s">
        <v>12</v>
      </c>
    </row>
    <row r="107" spans="1:9" ht="15.75" customHeight="1">
      <c r="A107" s="27"/>
      <c r="C107" s="13"/>
      <c r="D107" s="13"/>
      <c r="G107" s="13"/>
      <c r="H107" s="13"/>
    </row>
    <row r="108" spans="1:9" ht="15.75" customHeight="1">
      <c r="B108" s="103" t="s">
        <v>13</v>
      </c>
      <c r="C108" s="146"/>
      <c r="D108" s="146"/>
      <c r="E108" s="146"/>
      <c r="F108" s="57"/>
      <c r="I108" s="105"/>
    </row>
    <row r="109" spans="1:9" ht="15.75" customHeight="1">
      <c r="A109" s="100"/>
      <c r="C109" s="147" t="s">
        <v>11</v>
      </c>
      <c r="D109" s="147"/>
      <c r="E109" s="147"/>
      <c r="F109" s="100"/>
      <c r="I109" s="104" t="s">
        <v>12</v>
      </c>
    </row>
    <row r="110" spans="1:9" ht="15.75" customHeight="1">
      <c r="A110" s="5" t="s">
        <v>14</v>
      </c>
    </row>
    <row r="111" spans="1:9" ht="15" customHeight="1">
      <c r="A111" s="148" t="s">
        <v>15</v>
      </c>
      <c r="B111" s="148"/>
      <c r="C111" s="148"/>
      <c r="D111" s="148"/>
      <c r="E111" s="148"/>
      <c r="F111" s="148"/>
      <c r="G111" s="148"/>
      <c r="H111" s="148"/>
      <c r="I111" s="148"/>
    </row>
    <row r="112" spans="1:9" ht="45" customHeight="1">
      <c r="A112" s="140" t="s">
        <v>16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30" customHeight="1">
      <c r="A113" s="140" t="s">
        <v>17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30" customHeight="1">
      <c r="A114" s="140" t="s">
        <v>21</v>
      </c>
      <c r="B114" s="140"/>
      <c r="C114" s="140"/>
      <c r="D114" s="140"/>
      <c r="E114" s="140"/>
      <c r="F114" s="140"/>
      <c r="G114" s="140"/>
      <c r="H114" s="140"/>
      <c r="I114" s="140"/>
    </row>
    <row r="115" spans="1:9" ht="15" customHeight="1">
      <c r="A115" s="140" t="s">
        <v>20</v>
      </c>
      <c r="B115" s="140"/>
      <c r="C115" s="140"/>
      <c r="D115" s="140"/>
      <c r="E115" s="140"/>
      <c r="F115" s="140"/>
      <c r="G115" s="140"/>
      <c r="H115" s="140"/>
      <c r="I115" s="140"/>
    </row>
  </sheetData>
  <autoFilter ref="I14:I64"/>
  <mergeCells count="29">
    <mergeCell ref="A111:I111"/>
    <mergeCell ref="A112:I112"/>
    <mergeCell ref="A113:I113"/>
    <mergeCell ref="A114:I114"/>
    <mergeCell ref="A115:I115"/>
    <mergeCell ref="R70:U70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192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193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101"/>
      <c r="C6" s="101"/>
      <c r="D6" s="101"/>
      <c r="E6" s="101"/>
      <c r="F6" s="101"/>
      <c r="G6" s="101"/>
      <c r="H6" s="101"/>
      <c r="I6" s="32">
        <v>42978</v>
      </c>
    </row>
    <row r="7" spans="1:13" ht="15.75">
      <c r="B7" s="103"/>
      <c r="C7" s="103"/>
      <c r="D7" s="10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5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6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customHeight="1">
      <c r="A29" s="107"/>
      <c r="B29" s="102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customHeight="1">
      <c r="A30" s="106">
        <v>6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7"/>
      <c r="B36" s="102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hidden="1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hidden="1" customHeight="1">
      <c r="A45" s="59">
        <v>17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18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19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20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21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22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84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hidden="1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102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162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10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11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I16+I17+I18+I26+I27+I30+I31+I33+I69+I81+I82</f>
        <v>49916.970814444438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20">
        <v>12</v>
      </c>
      <c r="B85" s="129" t="s">
        <v>194</v>
      </c>
      <c r="C85" s="130" t="s">
        <v>195</v>
      </c>
      <c r="D85" s="131"/>
      <c r="E85" s="18"/>
      <c r="F85" s="132">
        <v>1</v>
      </c>
      <c r="G85" s="132">
        <v>88.14</v>
      </c>
      <c r="H85" s="133">
        <f t="shared" ref="H85:H86" si="14">G85*F85/1000</f>
        <v>8.8139999999999996E-2</v>
      </c>
      <c r="I85" s="119">
        <f>G85</f>
        <v>88.14</v>
      </c>
    </row>
    <row r="86" spans="1:9" ht="15.75" customHeight="1">
      <c r="A86" s="120">
        <v>13</v>
      </c>
      <c r="B86" s="129" t="s">
        <v>196</v>
      </c>
      <c r="C86" s="130" t="s">
        <v>105</v>
      </c>
      <c r="D86" s="131"/>
      <c r="E86" s="18"/>
      <c r="F86" s="132">
        <v>1</v>
      </c>
      <c r="G86" s="132">
        <v>613.35</v>
      </c>
      <c r="H86" s="133">
        <f t="shared" si="14"/>
        <v>0.61335000000000006</v>
      </c>
      <c r="I86" s="119">
        <f t="shared" ref="I86" si="15">G86</f>
        <v>613.35</v>
      </c>
    </row>
    <row r="87" spans="1:9" ht="15.75" customHeight="1">
      <c r="A87" s="31"/>
      <c r="B87" s="41" t="s">
        <v>50</v>
      </c>
      <c r="C87" s="37"/>
      <c r="D87" s="44"/>
      <c r="E87" s="37">
        <v>1</v>
      </c>
      <c r="F87" s="37"/>
      <c r="G87" s="37"/>
      <c r="H87" s="37"/>
      <c r="I87" s="34">
        <f>SUM(I85:I86)</f>
        <v>701.49</v>
      </c>
    </row>
    <row r="88" spans="1:9" ht="15.75" customHeight="1">
      <c r="A88" s="31"/>
      <c r="B88" s="43" t="s">
        <v>75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168</v>
      </c>
      <c r="C89" s="35"/>
      <c r="D89" s="35"/>
      <c r="E89" s="35"/>
      <c r="F89" s="35"/>
      <c r="G89" s="35"/>
      <c r="H89" s="35"/>
      <c r="I89" s="40">
        <f>I83+I87</f>
        <v>50618.460814444436</v>
      </c>
    </row>
    <row r="90" spans="1:9" ht="15.75" customHeight="1">
      <c r="A90" s="162" t="s">
        <v>197</v>
      </c>
      <c r="B90" s="162"/>
      <c r="C90" s="162"/>
      <c r="D90" s="162"/>
      <c r="E90" s="162"/>
      <c r="F90" s="162"/>
      <c r="G90" s="162"/>
      <c r="H90" s="162"/>
      <c r="I90" s="162"/>
    </row>
    <row r="91" spans="1:9" ht="15.75" customHeight="1">
      <c r="A91" s="54"/>
      <c r="B91" s="149" t="s">
        <v>198</v>
      </c>
      <c r="C91" s="149"/>
      <c r="D91" s="149"/>
      <c r="E91" s="149"/>
      <c r="F91" s="149"/>
      <c r="G91" s="149"/>
      <c r="H91" s="58"/>
      <c r="I91" s="4"/>
    </row>
    <row r="92" spans="1:9" ht="15.75" customHeight="1">
      <c r="A92" s="100"/>
      <c r="B92" s="145" t="s">
        <v>6</v>
      </c>
      <c r="C92" s="145"/>
      <c r="D92" s="145"/>
      <c r="E92" s="145"/>
      <c r="F92" s="145"/>
      <c r="G92" s="145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50" t="s">
        <v>7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0" t="s">
        <v>8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1" t="s">
        <v>60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2"/>
    </row>
    <row r="98" spans="1:9" ht="15.75" customHeight="1">
      <c r="A98" s="152" t="s">
        <v>9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5"/>
    </row>
    <row r="100" spans="1:9" ht="15.75" customHeight="1">
      <c r="B100" s="103" t="s">
        <v>10</v>
      </c>
      <c r="C100" s="144" t="s">
        <v>85</v>
      </c>
      <c r="D100" s="144"/>
      <c r="E100" s="144"/>
      <c r="F100" s="56"/>
      <c r="I100" s="105"/>
    </row>
    <row r="101" spans="1:9" ht="15.75" customHeight="1">
      <c r="A101" s="100"/>
      <c r="C101" s="145" t="s">
        <v>11</v>
      </c>
      <c r="D101" s="145"/>
      <c r="E101" s="145"/>
      <c r="F101" s="26"/>
      <c r="I101" s="104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103" t="s">
        <v>13</v>
      </c>
      <c r="C103" s="146"/>
      <c r="D103" s="146"/>
      <c r="E103" s="146"/>
      <c r="F103" s="57"/>
      <c r="I103" s="105"/>
    </row>
    <row r="104" spans="1:9" ht="15.75" customHeight="1">
      <c r="A104" s="100"/>
      <c r="C104" s="147" t="s">
        <v>11</v>
      </c>
      <c r="D104" s="147"/>
      <c r="E104" s="147"/>
      <c r="F104" s="100"/>
      <c r="I104" s="104" t="s">
        <v>12</v>
      </c>
    </row>
    <row r="105" spans="1:9" ht="15.75" customHeight="1">
      <c r="A105" s="5" t="s">
        <v>14</v>
      </c>
    </row>
    <row r="106" spans="1:9" ht="15" customHeight="1">
      <c r="A106" s="148" t="s">
        <v>15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ht="45" customHeight="1">
      <c r="A107" s="140" t="s">
        <v>16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17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21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" customHeight="1">
      <c r="A110" s="140" t="s">
        <v>20</v>
      </c>
      <c r="B110" s="140"/>
      <c r="C110" s="140"/>
      <c r="D110" s="140"/>
      <c r="E110" s="140"/>
      <c r="F110" s="140"/>
      <c r="G110" s="140"/>
      <c r="H110" s="140"/>
      <c r="I110" s="140"/>
    </row>
  </sheetData>
  <autoFilter ref="I14:I64"/>
  <mergeCells count="29">
    <mergeCell ref="A106:I106"/>
    <mergeCell ref="A107:I107"/>
    <mergeCell ref="A108:I108"/>
    <mergeCell ref="A109:I109"/>
    <mergeCell ref="A110:I1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82</v>
      </c>
      <c r="I1" s="28"/>
    </row>
    <row r="2" spans="1:13" ht="15.75">
      <c r="A2" s="30" t="s">
        <v>61</v>
      </c>
      <c r="J2" s="1"/>
      <c r="K2" s="1"/>
      <c r="L2" s="1"/>
      <c r="M2" s="1"/>
    </row>
    <row r="3" spans="1:13" ht="15.75" customHeight="1">
      <c r="A3" s="163" t="s">
        <v>199</v>
      </c>
      <c r="B3" s="163"/>
      <c r="C3" s="163"/>
      <c r="D3" s="163"/>
      <c r="E3" s="163"/>
      <c r="F3" s="163"/>
      <c r="G3" s="163"/>
      <c r="H3" s="163"/>
      <c r="I3" s="163"/>
      <c r="J3" s="2"/>
      <c r="K3" s="2"/>
      <c r="L3" s="2"/>
      <c r="M3" s="2"/>
    </row>
    <row r="4" spans="1:13" ht="33.75" customHeight="1">
      <c r="A4" s="164" t="s">
        <v>116</v>
      </c>
      <c r="B4" s="164"/>
      <c r="C4" s="164"/>
      <c r="D4" s="164"/>
      <c r="E4" s="164"/>
      <c r="F4" s="164"/>
      <c r="G4" s="164"/>
      <c r="H4" s="164"/>
      <c r="I4" s="164"/>
      <c r="J4" s="3"/>
      <c r="K4" s="3"/>
      <c r="L4" s="3"/>
      <c r="M4" s="3"/>
    </row>
    <row r="5" spans="1:13" ht="15.75" customHeight="1">
      <c r="A5" s="163" t="s">
        <v>200</v>
      </c>
      <c r="B5" s="165"/>
      <c r="C5" s="165"/>
      <c r="D5" s="165"/>
      <c r="E5" s="165"/>
      <c r="F5" s="165"/>
      <c r="G5" s="165"/>
      <c r="H5" s="165"/>
      <c r="I5" s="165"/>
      <c r="J5" s="4"/>
      <c r="K5" s="4"/>
      <c r="L5" s="4"/>
    </row>
    <row r="6" spans="1:13" ht="15.75" customHeight="1">
      <c r="A6" s="3"/>
      <c r="B6" s="101"/>
      <c r="C6" s="101"/>
      <c r="D6" s="101"/>
      <c r="E6" s="101"/>
      <c r="F6" s="101"/>
      <c r="G6" s="101"/>
      <c r="H6" s="101"/>
      <c r="I6" s="32">
        <v>43008</v>
      </c>
    </row>
    <row r="7" spans="1:13" ht="15.75">
      <c r="B7" s="103"/>
      <c r="C7" s="103"/>
      <c r="D7" s="10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66" t="s">
        <v>164</v>
      </c>
      <c r="B8" s="166"/>
      <c r="C8" s="166"/>
      <c r="D8" s="166"/>
      <c r="E8" s="166"/>
      <c r="F8" s="166"/>
      <c r="G8" s="166"/>
      <c r="H8" s="166"/>
      <c r="I8" s="166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67" t="s">
        <v>217</v>
      </c>
      <c r="B10" s="167"/>
      <c r="C10" s="167"/>
      <c r="D10" s="167"/>
      <c r="E10" s="167"/>
      <c r="F10" s="167"/>
      <c r="G10" s="167"/>
      <c r="H10" s="167"/>
      <c r="I10" s="167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68" t="s">
        <v>58</v>
      </c>
      <c r="B14" s="168"/>
      <c r="C14" s="168"/>
      <c r="D14" s="168"/>
      <c r="E14" s="168"/>
      <c r="F14" s="168"/>
      <c r="G14" s="168"/>
      <c r="H14" s="168"/>
      <c r="I14" s="168"/>
    </row>
    <row r="15" spans="1:13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9"/>
      <c r="K15" s="9"/>
      <c r="L15" s="9"/>
      <c r="M15" s="9"/>
    </row>
    <row r="16" spans="1:13" ht="15.75" customHeight="1">
      <c r="A16" s="59">
        <v>1</v>
      </c>
      <c r="B16" s="67" t="s">
        <v>83</v>
      </c>
      <c r="C16" s="68" t="s">
        <v>87</v>
      </c>
      <c r="D16" s="67" t="s">
        <v>119</v>
      </c>
      <c r="E16" s="69">
        <v>54</v>
      </c>
      <c r="F16" s="70">
        <f>SUM(E16*156/100)</f>
        <v>84.24</v>
      </c>
      <c r="G16" s="70">
        <v>218.21</v>
      </c>
      <c r="H16" s="71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7" t="s">
        <v>117</v>
      </c>
      <c r="C17" s="68" t="s">
        <v>87</v>
      </c>
      <c r="D17" s="67" t="s">
        <v>120</v>
      </c>
      <c r="E17" s="69">
        <v>216</v>
      </c>
      <c r="F17" s="70">
        <f>SUM(E17*104/100)</f>
        <v>224.64</v>
      </c>
      <c r="G17" s="70">
        <v>218.21</v>
      </c>
      <c r="H17" s="71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7" t="s">
        <v>118</v>
      </c>
      <c r="C18" s="68" t="s">
        <v>87</v>
      </c>
      <c r="D18" s="67" t="s">
        <v>121</v>
      </c>
      <c r="E18" s="69">
        <f>SUM(E16+E17)</f>
        <v>270</v>
      </c>
      <c r="F18" s="70">
        <f>SUM(E18*24/100)</f>
        <v>64.8</v>
      </c>
      <c r="G18" s="70">
        <v>627.77</v>
      </c>
      <c r="H18" s="71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7" t="s">
        <v>88</v>
      </c>
      <c r="C19" s="68" t="s">
        <v>89</v>
      </c>
      <c r="D19" s="67" t="s">
        <v>90</v>
      </c>
      <c r="E19" s="69">
        <v>40</v>
      </c>
      <c r="F19" s="70">
        <f>SUM(E19/10)</f>
        <v>4</v>
      </c>
      <c r="G19" s="70">
        <v>211.74</v>
      </c>
      <c r="H19" s="71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customHeight="1">
      <c r="A20" s="59">
        <v>4</v>
      </c>
      <c r="B20" s="67" t="s">
        <v>91</v>
      </c>
      <c r="C20" s="68" t="s">
        <v>87</v>
      </c>
      <c r="D20" s="67" t="s">
        <v>41</v>
      </c>
      <c r="E20" s="69">
        <v>10.5</v>
      </c>
      <c r="F20" s="70">
        <f>SUM(E20*2/100)</f>
        <v>0.21</v>
      </c>
      <c r="G20" s="70">
        <v>271.12</v>
      </c>
      <c r="H20" s="71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customHeight="1">
      <c r="A21" s="59">
        <v>5</v>
      </c>
      <c r="B21" s="67" t="s">
        <v>92</v>
      </c>
      <c r="C21" s="68" t="s">
        <v>87</v>
      </c>
      <c r="D21" s="67" t="s">
        <v>41</v>
      </c>
      <c r="E21" s="69">
        <v>2.7</v>
      </c>
      <c r="F21" s="70">
        <f>SUM(E21*2/100)</f>
        <v>5.4000000000000006E-2</v>
      </c>
      <c r="G21" s="70">
        <v>268.92</v>
      </c>
      <c r="H21" s="71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7" t="s">
        <v>93</v>
      </c>
      <c r="C22" s="68" t="s">
        <v>51</v>
      </c>
      <c r="D22" s="67" t="s">
        <v>90</v>
      </c>
      <c r="E22" s="69">
        <v>357</v>
      </c>
      <c r="F22" s="70">
        <f t="shared" ref="F22:F25" si="2">SUM(E22/100)</f>
        <v>3.57</v>
      </c>
      <c r="G22" s="70">
        <v>335.05</v>
      </c>
      <c r="H22" s="71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7" t="s">
        <v>94</v>
      </c>
      <c r="C23" s="68" t="s">
        <v>51</v>
      </c>
      <c r="D23" s="67" t="s">
        <v>90</v>
      </c>
      <c r="E23" s="72">
        <v>38.64</v>
      </c>
      <c r="F23" s="70">
        <f t="shared" si="2"/>
        <v>0.38640000000000002</v>
      </c>
      <c r="G23" s="70">
        <v>55.1</v>
      </c>
      <c r="H23" s="71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7" t="s">
        <v>95</v>
      </c>
      <c r="C24" s="68" t="s">
        <v>51</v>
      </c>
      <c r="D24" s="73" t="s">
        <v>90</v>
      </c>
      <c r="E24" s="19">
        <v>15</v>
      </c>
      <c r="F24" s="74">
        <f t="shared" si="2"/>
        <v>0.15</v>
      </c>
      <c r="G24" s="70">
        <v>484.94</v>
      </c>
      <c r="H24" s="71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7" t="s">
        <v>122</v>
      </c>
      <c r="C25" s="68" t="s">
        <v>51</v>
      </c>
      <c r="D25" s="67" t="s">
        <v>90</v>
      </c>
      <c r="E25" s="75">
        <v>6.38</v>
      </c>
      <c r="F25" s="70">
        <f t="shared" si="2"/>
        <v>6.3799999999999996E-2</v>
      </c>
      <c r="G25" s="70">
        <v>648.04999999999995</v>
      </c>
      <c r="H25" s="71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6</v>
      </c>
      <c r="B26" s="67" t="s">
        <v>63</v>
      </c>
      <c r="C26" s="68" t="s">
        <v>32</v>
      </c>
      <c r="D26" s="67" t="s">
        <v>25</v>
      </c>
      <c r="E26" s="69">
        <v>0.1</v>
      </c>
      <c r="F26" s="70">
        <f>SUM(E26*365)</f>
        <v>36.5</v>
      </c>
      <c r="G26" s="70">
        <v>182.96</v>
      </c>
      <c r="H26" s="71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7</v>
      </c>
      <c r="B27" s="78" t="s">
        <v>23</v>
      </c>
      <c r="C27" s="68" t="s">
        <v>24</v>
      </c>
      <c r="D27" s="67" t="s">
        <v>25</v>
      </c>
      <c r="E27" s="69">
        <v>3216.2</v>
      </c>
      <c r="F27" s="70">
        <f>SUM(E27*12)</f>
        <v>38594.399999999994</v>
      </c>
      <c r="G27" s="70">
        <v>4.01</v>
      </c>
      <c r="H27" s="71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56" t="s">
        <v>165</v>
      </c>
      <c r="B28" s="157"/>
      <c r="C28" s="157"/>
      <c r="D28" s="157"/>
      <c r="E28" s="157"/>
      <c r="F28" s="157"/>
      <c r="G28" s="157"/>
      <c r="H28" s="157"/>
      <c r="I28" s="158"/>
      <c r="J28" s="24"/>
      <c r="K28" s="9"/>
      <c r="L28" s="9"/>
      <c r="M28" s="9"/>
    </row>
    <row r="29" spans="1:13" ht="15.75" customHeight="1">
      <c r="A29" s="107"/>
      <c r="B29" s="102" t="s">
        <v>28</v>
      </c>
      <c r="C29" s="108"/>
      <c r="D29" s="108"/>
      <c r="E29" s="108"/>
      <c r="F29" s="108"/>
      <c r="G29" s="108"/>
      <c r="H29" s="108"/>
      <c r="I29" s="108"/>
      <c r="J29" s="24"/>
      <c r="K29" s="9"/>
      <c r="L29" s="9"/>
      <c r="M29" s="9"/>
    </row>
    <row r="30" spans="1:13" ht="15.75" customHeight="1">
      <c r="A30" s="106">
        <v>8</v>
      </c>
      <c r="B30" s="67" t="s">
        <v>96</v>
      </c>
      <c r="C30" s="68" t="s">
        <v>97</v>
      </c>
      <c r="D30" s="67" t="s">
        <v>123</v>
      </c>
      <c r="E30" s="70">
        <v>191.65</v>
      </c>
      <c r="F30" s="70">
        <f>SUM(E30*52/1000)</f>
        <v>9.9658000000000015</v>
      </c>
      <c r="G30" s="70">
        <v>193.97</v>
      </c>
      <c r="H30" s="71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9</v>
      </c>
      <c r="B31" s="67" t="s">
        <v>166</v>
      </c>
      <c r="C31" s="68" t="s">
        <v>97</v>
      </c>
      <c r="D31" s="67" t="s">
        <v>124</v>
      </c>
      <c r="E31" s="70">
        <v>67.650000000000006</v>
      </c>
      <c r="F31" s="70">
        <f>SUM(E31*78/1000)</f>
        <v>5.2767000000000008</v>
      </c>
      <c r="G31" s="70">
        <v>321.82</v>
      </c>
      <c r="H31" s="71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7" t="s">
        <v>27</v>
      </c>
      <c r="C32" s="68" t="s">
        <v>97</v>
      </c>
      <c r="D32" s="67" t="s">
        <v>52</v>
      </c>
      <c r="E32" s="70">
        <v>191.65</v>
      </c>
      <c r="F32" s="70">
        <f>SUM(E32/1000)</f>
        <v>0.19165000000000001</v>
      </c>
      <c r="G32" s="70">
        <v>3758.28</v>
      </c>
      <c r="H32" s="71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10</v>
      </c>
      <c r="B33" s="67" t="s">
        <v>98</v>
      </c>
      <c r="C33" s="68" t="s">
        <v>30</v>
      </c>
      <c r="D33" s="67" t="s">
        <v>62</v>
      </c>
      <c r="E33" s="77">
        <f>1/3</f>
        <v>0.33333333333333331</v>
      </c>
      <c r="F33" s="70">
        <f>155/3</f>
        <v>51.666666666666664</v>
      </c>
      <c r="G33" s="70">
        <v>70.540000000000006</v>
      </c>
      <c r="H33" s="71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7" t="s">
        <v>64</v>
      </c>
      <c r="C34" s="68" t="s">
        <v>32</v>
      </c>
      <c r="D34" s="67" t="s">
        <v>65</v>
      </c>
      <c r="E34" s="69"/>
      <c r="F34" s="70">
        <v>3</v>
      </c>
      <c r="G34" s="70">
        <v>238.07</v>
      </c>
      <c r="H34" s="71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7" t="s">
        <v>144</v>
      </c>
      <c r="C35" s="68" t="s">
        <v>31</v>
      </c>
      <c r="D35" s="67" t="s">
        <v>65</v>
      </c>
      <c r="E35" s="69"/>
      <c r="F35" s="70">
        <v>2</v>
      </c>
      <c r="G35" s="70">
        <v>1413.96</v>
      </c>
      <c r="H35" s="71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7"/>
      <c r="B36" s="102" t="s">
        <v>5</v>
      </c>
      <c r="C36" s="108"/>
      <c r="D36" s="108"/>
      <c r="E36" s="108"/>
      <c r="F36" s="108"/>
      <c r="G36" s="108"/>
      <c r="H36" s="108"/>
      <c r="I36" s="108"/>
      <c r="J36" s="25"/>
    </row>
    <row r="37" spans="1:14" ht="15.75" hidden="1" customHeight="1">
      <c r="A37" s="106">
        <v>6</v>
      </c>
      <c r="B37" s="67" t="s">
        <v>26</v>
      </c>
      <c r="C37" s="68" t="s">
        <v>31</v>
      </c>
      <c r="D37" s="67"/>
      <c r="E37" s="69"/>
      <c r="F37" s="70">
        <v>3</v>
      </c>
      <c r="G37" s="70">
        <v>1900.37</v>
      </c>
      <c r="H37" s="71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7" t="s">
        <v>86</v>
      </c>
      <c r="C38" s="68" t="s">
        <v>29</v>
      </c>
      <c r="D38" s="67" t="s">
        <v>99</v>
      </c>
      <c r="E38" s="69">
        <v>67.650000000000006</v>
      </c>
      <c r="F38" s="70">
        <f>E38*30/1000</f>
        <v>2.0295000000000001</v>
      </c>
      <c r="G38" s="70">
        <v>2616.4899999999998</v>
      </c>
      <c r="H38" s="71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7" t="s">
        <v>125</v>
      </c>
      <c r="C39" s="68" t="s">
        <v>29</v>
      </c>
      <c r="D39" s="67" t="s">
        <v>100</v>
      </c>
      <c r="E39" s="69">
        <v>67.650000000000006</v>
      </c>
      <c r="F39" s="70">
        <f>E39*155/1000</f>
        <v>10.485749999999999</v>
      </c>
      <c r="G39" s="70">
        <v>436.45</v>
      </c>
      <c r="H39" s="71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6">
        <v>9</v>
      </c>
      <c r="B40" s="67" t="s">
        <v>126</v>
      </c>
      <c r="C40" s="68" t="s">
        <v>127</v>
      </c>
      <c r="D40" s="67" t="s">
        <v>65</v>
      </c>
      <c r="E40" s="69"/>
      <c r="F40" s="70">
        <v>64</v>
      </c>
      <c r="G40" s="70">
        <v>226.84</v>
      </c>
      <c r="H40" s="71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7" t="s">
        <v>78</v>
      </c>
      <c r="C41" s="68" t="s">
        <v>29</v>
      </c>
      <c r="D41" s="67" t="s">
        <v>128</v>
      </c>
      <c r="E41" s="70">
        <v>67.650000000000006</v>
      </c>
      <c r="F41" s="70">
        <f>SUM(E41*35/1000)</f>
        <v>2.36775</v>
      </c>
      <c r="G41" s="70">
        <v>7221.21</v>
      </c>
      <c r="H41" s="71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7" t="s">
        <v>101</v>
      </c>
      <c r="C42" s="68" t="s">
        <v>97</v>
      </c>
      <c r="D42" s="67" t="s">
        <v>129</v>
      </c>
      <c r="E42" s="70">
        <v>67.650000000000006</v>
      </c>
      <c r="F42" s="70">
        <f>SUM(E42*20/1000)</f>
        <v>1.353</v>
      </c>
      <c r="G42" s="70">
        <v>533.45000000000005</v>
      </c>
      <c r="H42" s="71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6">
        <v>12</v>
      </c>
      <c r="B43" s="67" t="s">
        <v>66</v>
      </c>
      <c r="C43" s="68" t="s">
        <v>32</v>
      </c>
      <c r="D43" s="67"/>
      <c r="E43" s="69"/>
      <c r="F43" s="70">
        <v>0.8</v>
      </c>
      <c r="G43" s="70">
        <v>992.97</v>
      </c>
      <c r="H43" s="71">
        <f t="shared" si="6"/>
        <v>0.79437600000000008</v>
      </c>
      <c r="I43" s="14">
        <f>F43/6*G43</f>
        <v>132.39600000000002</v>
      </c>
      <c r="J43" s="25"/>
    </row>
    <row r="44" spans="1:14" ht="15.75" customHeight="1">
      <c r="A44" s="141" t="s">
        <v>155</v>
      </c>
      <c r="B44" s="154"/>
      <c r="C44" s="154"/>
      <c r="D44" s="154"/>
      <c r="E44" s="154"/>
      <c r="F44" s="154"/>
      <c r="G44" s="154"/>
      <c r="H44" s="154"/>
      <c r="I44" s="155"/>
      <c r="J44" s="25"/>
      <c r="L44" s="20"/>
      <c r="M44" s="21"/>
      <c r="N44" s="22"/>
    </row>
    <row r="45" spans="1:14" ht="15.75" customHeight="1">
      <c r="A45" s="59">
        <v>11</v>
      </c>
      <c r="B45" s="67" t="s">
        <v>102</v>
      </c>
      <c r="C45" s="68" t="s">
        <v>97</v>
      </c>
      <c r="D45" s="67" t="s">
        <v>41</v>
      </c>
      <c r="E45" s="69">
        <v>1114.75</v>
      </c>
      <c r="F45" s="70">
        <f>SUM(E45*2/1000)</f>
        <v>2.2294999999999998</v>
      </c>
      <c r="G45" s="14">
        <v>1283.46</v>
      </c>
      <c r="H45" s="71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customHeight="1">
      <c r="A46" s="59">
        <v>12</v>
      </c>
      <c r="B46" s="67" t="s">
        <v>35</v>
      </c>
      <c r="C46" s="68" t="s">
        <v>97</v>
      </c>
      <c r="D46" s="67" t="s">
        <v>41</v>
      </c>
      <c r="E46" s="69">
        <v>1563.3</v>
      </c>
      <c r="F46" s="70">
        <f>SUM(E46*2/1000)</f>
        <v>3.1265999999999998</v>
      </c>
      <c r="G46" s="14">
        <v>1711.28</v>
      </c>
      <c r="H46" s="71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customHeight="1">
      <c r="A47" s="59">
        <v>13</v>
      </c>
      <c r="B47" s="67" t="s">
        <v>36</v>
      </c>
      <c r="C47" s="68" t="s">
        <v>97</v>
      </c>
      <c r="D47" s="67" t="s">
        <v>41</v>
      </c>
      <c r="E47" s="69">
        <v>1619.6</v>
      </c>
      <c r="F47" s="70">
        <f>SUM(E47*2/1000)</f>
        <v>3.2391999999999999</v>
      </c>
      <c r="G47" s="14">
        <v>1179.73</v>
      </c>
      <c r="H47" s="71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customHeight="1">
      <c r="A48" s="59">
        <v>14</v>
      </c>
      <c r="B48" s="67" t="s">
        <v>33</v>
      </c>
      <c r="C48" s="68" t="s">
        <v>34</v>
      </c>
      <c r="D48" s="67" t="s">
        <v>41</v>
      </c>
      <c r="E48" s="69">
        <v>85.84</v>
      </c>
      <c r="F48" s="70">
        <f>SUM(E48*2/100)</f>
        <v>1.7168000000000001</v>
      </c>
      <c r="G48" s="14">
        <v>90.61</v>
      </c>
      <c r="H48" s="71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9">
        <v>15</v>
      </c>
      <c r="B49" s="67" t="s">
        <v>55</v>
      </c>
      <c r="C49" s="68" t="s">
        <v>97</v>
      </c>
      <c r="D49" s="67" t="s">
        <v>167</v>
      </c>
      <c r="E49" s="69">
        <v>3216.2</v>
      </c>
      <c r="F49" s="70">
        <f>SUM(E49*5/1000)</f>
        <v>16.081</v>
      </c>
      <c r="G49" s="14">
        <v>1711.28</v>
      </c>
      <c r="H49" s="71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customHeight="1">
      <c r="A50" s="59">
        <v>16</v>
      </c>
      <c r="B50" s="67" t="s">
        <v>103</v>
      </c>
      <c r="C50" s="68" t="s">
        <v>97</v>
      </c>
      <c r="D50" s="67" t="s">
        <v>41</v>
      </c>
      <c r="E50" s="69">
        <v>3216.2</v>
      </c>
      <c r="F50" s="70">
        <f>SUM(E50*2/1000)</f>
        <v>6.4323999999999995</v>
      </c>
      <c r="G50" s="14">
        <v>1510.06</v>
      </c>
      <c r="H50" s="71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customHeight="1">
      <c r="A51" s="59">
        <v>17</v>
      </c>
      <c r="B51" s="67" t="s">
        <v>104</v>
      </c>
      <c r="C51" s="68" t="s">
        <v>37</v>
      </c>
      <c r="D51" s="67" t="s">
        <v>41</v>
      </c>
      <c r="E51" s="69">
        <v>16</v>
      </c>
      <c r="F51" s="70">
        <f>SUM(E51*2/100)</f>
        <v>0.32</v>
      </c>
      <c r="G51" s="14">
        <v>3850.4</v>
      </c>
      <c r="H51" s="71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customHeight="1">
      <c r="A52" s="59">
        <v>18</v>
      </c>
      <c r="B52" s="67" t="s">
        <v>38</v>
      </c>
      <c r="C52" s="68" t="s">
        <v>39</v>
      </c>
      <c r="D52" s="67" t="s">
        <v>41</v>
      </c>
      <c r="E52" s="69">
        <v>1</v>
      </c>
      <c r="F52" s="70">
        <v>0.02</v>
      </c>
      <c r="G52" s="14">
        <v>7033.13</v>
      </c>
      <c r="H52" s="71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customHeight="1">
      <c r="A53" s="59">
        <v>19</v>
      </c>
      <c r="B53" s="67" t="s">
        <v>40</v>
      </c>
      <c r="C53" s="68" t="s">
        <v>105</v>
      </c>
      <c r="D53" s="67" t="s">
        <v>67</v>
      </c>
      <c r="E53" s="69">
        <v>128</v>
      </c>
      <c r="F53" s="70">
        <f>SUM(E53)*3</f>
        <v>384</v>
      </c>
      <c r="G53" s="14">
        <v>81.73</v>
      </c>
      <c r="H53" s="71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41" t="s">
        <v>154</v>
      </c>
      <c r="B54" s="142"/>
      <c r="C54" s="142"/>
      <c r="D54" s="142"/>
      <c r="E54" s="142"/>
      <c r="F54" s="142"/>
      <c r="G54" s="142"/>
      <c r="H54" s="142"/>
      <c r="I54" s="143"/>
      <c r="J54" s="25"/>
      <c r="L54" s="20"/>
      <c r="M54" s="21"/>
      <c r="N54" s="22"/>
    </row>
    <row r="55" spans="1:14" ht="15.75" hidden="1" customHeight="1">
      <c r="A55" s="59"/>
      <c r="B55" s="91" t="s">
        <v>42</v>
      </c>
      <c r="C55" s="68"/>
      <c r="D55" s="67"/>
      <c r="E55" s="69"/>
      <c r="F55" s="70"/>
      <c r="G55" s="70"/>
      <c r="H55" s="71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7" t="s">
        <v>130</v>
      </c>
      <c r="C56" s="68" t="s">
        <v>87</v>
      </c>
      <c r="D56" s="67" t="s">
        <v>131</v>
      </c>
      <c r="E56" s="69">
        <v>123.31</v>
      </c>
      <c r="F56" s="70">
        <f>SUM(E56*6/100)</f>
        <v>7.3986000000000001</v>
      </c>
      <c r="G56" s="14">
        <v>2306.62</v>
      </c>
      <c r="H56" s="71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80" t="s">
        <v>132</v>
      </c>
      <c r="C57" s="79" t="s">
        <v>133</v>
      </c>
      <c r="D57" s="80" t="s">
        <v>65</v>
      </c>
      <c r="E57" s="81"/>
      <c r="F57" s="82">
        <v>3</v>
      </c>
      <c r="G57" s="14">
        <v>1501</v>
      </c>
      <c r="H57" s="71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92" t="s">
        <v>43</v>
      </c>
      <c r="C58" s="79"/>
      <c r="D58" s="80"/>
      <c r="E58" s="81"/>
      <c r="F58" s="82"/>
      <c r="G58" s="14"/>
      <c r="H58" s="83"/>
      <c r="I58" s="14"/>
      <c r="J58" s="25"/>
      <c r="L58" s="20"/>
      <c r="M58" s="21"/>
      <c r="N58" s="22"/>
    </row>
    <row r="59" spans="1:14" ht="15.75" hidden="1" customHeight="1">
      <c r="A59" s="60"/>
      <c r="B59" s="80" t="s">
        <v>146</v>
      </c>
      <c r="C59" s="79" t="s">
        <v>51</v>
      </c>
      <c r="D59" s="80" t="s">
        <v>52</v>
      </c>
      <c r="E59" s="81">
        <v>451</v>
      </c>
      <c r="F59" s="82">
        <v>8.9</v>
      </c>
      <c r="G59" s="14">
        <v>987.51</v>
      </c>
      <c r="H59" s="83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92" t="s">
        <v>44</v>
      </c>
      <c r="C60" s="79"/>
      <c r="D60" s="80"/>
      <c r="E60" s="112"/>
      <c r="F60" s="70"/>
      <c r="G60" s="115"/>
      <c r="H60" s="82" t="s">
        <v>145</v>
      </c>
      <c r="I60" s="14"/>
      <c r="J60" s="25"/>
      <c r="L60" s="20"/>
      <c r="M60" s="21"/>
      <c r="N60" s="22"/>
    </row>
    <row r="61" spans="1:14" ht="15.75" customHeight="1">
      <c r="A61" s="17">
        <v>20</v>
      </c>
      <c r="B61" s="15" t="s">
        <v>45</v>
      </c>
      <c r="C61" s="17" t="s">
        <v>105</v>
      </c>
      <c r="D61" s="15" t="s">
        <v>65</v>
      </c>
      <c r="E61" s="113">
        <v>10</v>
      </c>
      <c r="F61" s="70">
        <f>E61</f>
        <v>10</v>
      </c>
      <c r="G61" s="116">
        <v>276.74</v>
      </c>
      <c r="H61" s="65">
        <f t="shared" ref="H61:H69" si="10">SUM(F61*G61/1000)</f>
        <v>2.7674000000000003</v>
      </c>
      <c r="I61" s="14">
        <f>G61*3</f>
        <v>830.22</v>
      </c>
      <c r="J61" s="25"/>
      <c r="L61" s="20"/>
    </row>
    <row r="62" spans="1:14" ht="15.75" hidden="1" customHeight="1">
      <c r="A62" s="17"/>
      <c r="B62" s="15" t="s">
        <v>46</v>
      </c>
      <c r="C62" s="17" t="s">
        <v>105</v>
      </c>
      <c r="D62" s="15" t="s">
        <v>65</v>
      </c>
      <c r="E62" s="113">
        <v>10</v>
      </c>
      <c r="F62" s="70">
        <f>E62</f>
        <v>10</v>
      </c>
      <c r="G62" s="116">
        <v>94.89</v>
      </c>
      <c r="H62" s="65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47</v>
      </c>
      <c r="C63" s="17" t="s">
        <v>106</v>
      </c>
      <c r="D63" s="15" t="s">
        <v>52</v>
      </c>
      <c r="E63" s="114">
        <v>13447</v>
      </c>
      <c r="F63" s="70">
        <f>SUM(E63/100)</f>
        <v>134.47</v>
      </c>
      <c r="G63" s="116">
        <v>263.99</v>
      </c>
      <c r="H63" s="65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48</v>
      </c>
      <c r="C64" s="17" t="s">
        <v>107</v>
      </c>
      <c r="D64" s="15"/>
      <c r="E64" s="114">
        <v>13447</v>
      </c>
      <c r="F64" s="70">
        <f>SUM(E64/1000)</f>
        <v>13.446999999999999</v>
      </c>
      <c r="G64" s="116">
        <v>205.57</v>
      </c>
      <c r="H64" s="65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49</v>
      </c>
      <c r="C65" s="17" t="s">
        <v>73</v>
      </c>
      <c r="D65" s="15" t="s">
        <v>52</v>
      </c>
      <c r="E65" s="114">
        <v>2200</v>
      </c>
      <c r="F65" s="70">
        <f>SUM(E65/100)</f>
        <v>22</v>
      </c>
      <c r="G65" s="116">
        <v>2581.5300000000002</v>
      </c>
      <c r="H65" s="65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4" t="s">
        <v>108</v>
      </c>
      <c r="C66" s="17" t="s">
        <v>32</v>
      </c>
      <c r="D66" s="15"/>
      <c r="E66" s="114">
        <v>12.1</v>
      </c>
      <c r="F66" s="70">
        <f>SUM(E66)</f>
        <v>12.1</v>
      </c>
      <c r="G66" s="116">
        <v>47.45</v>
      </c>
      <c r="H66" s="65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4" t="s">
        <v>109</v>
      </c>
      <c r="C67" s="17" t="s">
        <v>32</v>
      </c>
      <c r="D67" s="15"/>
      <c r="E67" s="114">
        <v>12.1</v>
      </c>
      <c r="F67" s="70">
        <f>SUM(E67)</f>
        <v>12.1</v>
      </c>
      <c r="G67" s="116">
        <v>44.27</v>
      </c>
      <c r="H67" s="65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customHeight="1">
      <c r="A68" s="17">
        <v>21</v>
      </c>
      <c r="B68" s="15" t="s">
        <v>56</v>
      </c>
      <c r="C68" s="17" t="s">
        <v>57</v>
      </c>
      <c r="D68" s="15" t="s">
        <v>52</v>
      </c>
      <c r="E68" s="113">
        <v>4</v>
      </c>
      <c r="F68" s="70">
        <v>4</v>
      </c>
      <c r="G68" s="116">
        <v>62.07</v>
      </c>
      <c r="H68" s="65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22</v>
      </c>
      <c r="B69" s="15" t="s">
        <v>134</v>
      </c>
      <c r="C69" s="31" t="s">
        <v>135</v>
      </c>
      <c r="D69" s="15"/>
      <c r="E69" s="113">
        <v>3216.2</v>
      </c>
      <c r="F69" s="117">
        <v>38594.400000000001</v>
      </c>
      <c r="G69" s="116">
        <v>2.16</v>
      </c>
      <c r="H69" s="65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10"/>
      <c r="B70" s="102" t="s">
        <v>68</v>
      </c>
      <c r="C70" s="17"/>
      <c r="D70" s="15"/>
      <c r="E70" s="19"/>
      <c r="F70" s="14"/>
      <c r="G70" s="14"/>
      <c r="H70" s="65" t="s">
        <v>145</v>
      </c>
      <c r="I70" s="14"/>
      <c r="J70" s="6"/>
      <c r="K70" s="6"/>
      <c r="L70" s="6"/>
      <c r="M70" s="6"/>
      <c r="N70" s="6"/>
      <c r="O70" s="6"/>
      <c r="P70" s="6"/>
      <c r="Q70" s="6"/>
      <c r="R70" s="147"/>
      <c r="S70" s="147"/>
      <c r="T70" s="147"/>
      <c r="U70" s="147"/>
    </row>
    <row r="71" spans="1:22" ht="15.75" hidden="1" customHeight="1">
      <c r="A71" s="17"/>
      <c r="B71" s="15" t="s">
        <v>136</v>
      </c>
      <c r="C71" s="17" t="s">
        <v>137</v>
      </c>
      <c r="D71" s="15" t="s">
        <v>65</v>
      </c>
      <c r="E71" s="19">
        <v>2</v>
      </c>
      <c r="F71" s="14">
        <f>E71</f>
        <v>2</v>
      </c>
      <c r="G71" s="14">
        <v>976.4</v>
      </c>
      <c r="H71" s="65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112</v>
      </c>
      <c r="C72" s="17" t="s">
        <v>138</v>
      </c>
      <c r="D72" s="15" t="s">
        <v>65</v>
      </c>
      <c r="E72" s="19">
        <v>1</v>
      </c>
      <c r="F72" s="14">
        <v>1</v>
      </c>
      <c r="G72" s="14">
        <v>735</v>
      </c>
      <c r="H72" s="65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69</v>
      </c>
      <c r="C73" s="17" t="s">
        <v>71</v>
      </c>
      <c r="D73" s="15" t="s">
        <v>65</v>
      </c>
      <c r="E73" s="19">
        <v>4</v>
      </c>
      <c r="F73" s="14">
        <f>E73/10</f>
        <v>0.4</v>
      </c>
      <c r="G73" s="14">
        <v>624.16999999999996</v>
      </c>
      <c r="H73" s="65">
        <f t="shared" si="12"/>
        <v>0.249668</v>
      </c>
      <c r="I73" s="14">
        <v>0</v>
      </c>
    </row>
    <row r="74" spans="1:22" ht="15.75" hidden="1" customHeight="1">
      <c r="A74" s="17"/>
      <c r="B74" s="15" t="s">
        <v>70</v>
      </c>
      <c r="C74" s="17" t="s">
        <v>30</v>
      </c>
      <c r="D74" s="15" t="s">
        <v>65</v>
      </c>
      <c r="E74" s="19">
        <v>1</v>
      </c>
      <c r="F74" s="55">
        <v>1</v>
      </c>
      <c r="G74" s="14">
        <v>1061.4100000000001</v>
      </c>
      <c r="H74" s="65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139</v>
      </c>
      <c r="C75" s="17" t="s">
        <v>137</v>
      </c>
      <c r="D75" s="15" t="s">
        <v>65</v>
      </c>
      <c r="E75" s="19">
        <v>1</v>
      </c>
      <c r="F75" s="14">
        <f>E75</f>
        <v>1</v>
      </c>
      <c r="G75" s="14">
        <v>976.1</v>
      </c>
      <c r="H75" s="65">
        <f t="shared" si="12"/>
        <v>0.97609999999999997</v>
      </c>
      <c r="I75" s="14">
        <v>0</v>
      </c>
    </row>
    <row r="76" spans="1:22" ht="15.75" hidden="1" customHeight="1">
      <c r="A76" s="110"/>
      <c r="B76" s="111" t="s">
        <v>72</v>
      </c>
      <c r="C76" s="17"/>
      <c r="D76" s="15"/>
      <c r="E76" s="19"/>
      <c r="F76" s="14"/>
      <c r="G76" s="14" t="s">
        <v>145</v>
      </c>
      <c r="H76" s="65" t="s">
        <v>145</v>
      </c>
      <c r="I76" s="14"/>
    </row>
    <row r="77" spans="1:22" ht="15.75" hidden="1" customHeight="1">
      <c r="A77" s="17"/>
      <c r="B77" s="43" t="s">
        <v>113</v>
      </c>
      <c r="C77" s="17" t="s">
        <v>73</v>
      </c>
      <c r="D77" s="15"/>
      <c r="E77" s="19"/>
      <c r="F77" s="14">
        <v>0.1</v>
      </c>
      <c r="G77" s="14">
        <v>3433.68</v>
      </c>
      <c r="H77" s="65">
        <f t="shared" ref="H77" si="13">SUM(F77*G77/1000)</f>
        <v>0.34336800000000001</v>
      </c>
      <c r="I77" s="14">
        <v>0</v>
      </c>
    </row>
    <row r="78" spans="1:22" ht="15.75" hidden="1" customHeight="1">
      <c r="A78" s="110"/>
      <c r="B78" s="99" t="s">
        <v>110</v>
      </c>
      <c r="C78" s="86"/>
      <c r="D78" s="33"/>
      <c r="E78" s="34"/>
      <c r="F78" s="76"/>
      <c r="G78" s="76"/>
      <c r="H78" s="87">
        <f>SUM(H56:H77)</f>
        <v>219.17093482199999</v>
      </c>
      <c r="I78" s="76"/>
    </row>
    <row r="79" spans="1:22" ht="15.75" hidden="1" customHeight="1">
      <c r="A79" s="17"/>
      <c r="B79" s="67" t="s">
        <v>111</v>
      </c>
      <c r="C79" s="17"/>
      <c r="D79" s="15"/>
      <c r="E79" s="88"/>
      <c r="F79" s="14">
        <v>1</v>
      </c>
      <c r="G79" s="14">
        <v>14133</v>
      </c>
      <c r="H79" s="65">
        <f>G79*F79/1000</f>
        <v>14.132999999999999</v>
      </c>
      <c r="I79" s="14">
        <v>0</v>
      </c>
    </row>
    <row r="80" spans="1:22" ht="15.75" customHeight="1">
      <c r="A80" s="141" t="s">
        <v>156</v>
      </c>
      <c r="B80" s="142"/>
      <c r="C80" s="142"/>
      <c r="D80" s="142"/>
      <c r="E80" s="142"/>
      <c r="F80" s="142"/>
      <c r="G80" s="142"/>
      <c r="H80" s="142"/>
      <c r="I80" s="143"/>
    </row>
    <row r="81" spans="1:9" ht="15.75" customHeight="1">
      <c r="A81" s="17">
        <v>23</v>
      </c>
      <c r="B81" s="67" t="s">
        <v>115</v>
      </c>
      <c r="C81" s="17" t="s">
        <v>53</v>
      </c>
      <c r="D81" s="89" t="s">
        <v>54</v>
      </c>
      <c r="E81" s="14">
        <v>3216.2</v>
      </c>
      <c r="F81" s="14">
        <f>SUM(E81*12)</f>
        <v>38594.399999999994</v>
      </c>
      <c r="G81" s="14">
        <v>2.95</v>
      </c>
      <c r="H81" s="65">
        <f>SUM(F81*G81/1000)</f>
        <v>113.85347999999999</v>
      </c>
      <c r="I81" s="14">
        <f>F81/12*G81</f>
        <v>9487.7899999999991</v>
      </c>
    </row>
    <row r="82" spans="1:9" ht="31.5" customHeight="1">
      <c r="A82" s="90">
        <v>24</v>
      </c>
      <c r="B82" s="15" t="s">
        <v>74</v>
      </c>
      <c r="C82" s="17"/>
      <c r="D82" s="89" t="s">
        <v>54</v>
      </c>
      <c r="E82" s="69">
        <v>3216.2</v>
      </c>
      <c r="F82" s="14">
        <f>E82*12</f>
        <v>38594.399999999994</v>
      </c>
      <c r="G82" s="14">
        <v>3.05</v>
      </c>
      <c r="H82" s="65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76</v>
      </c>
      <c r="C83" s="86"/>
      <c r="D83" s="85"/>
      <c r="E83" s="76"/>
      <c r="F83" s="76"/>
      <c r="G83" s="76"/>
      <c r="H83" s="87">
        <f>H82</f>
        <v>117.71291999999997</v>
      </c>
      <c r="I83" s="76">
        <f>I16+I17+I18+I20+I21+I26+I27+I30+I31+I33+I45+I46+I47+I48+I49+I50+I51+I52+I53+I61+I68+I69+I81+I82</f>
        <v>78633.959653444428</v>
      </c>
    </row>
    <row r="84" spans="1:9" ht="15.75" customHeight="1">
      <c r="A84" s="159" t="s">
        <v>59</v>
      </c>
      <c r="B84" s="160"/>
      <c r="C84" s="160"/>
      <c r="D84" s="160"/>
      <c r="E84" s="160"/>
      <c r="F84" s="160"/>
      <c r="G84" s="160"/>
      <c r="H84" s="160"/>
      <c r="I84" s="161"/>
    </row>
    <row r="85" spans="1:9" ht="15.75" customHeight="1">
      <c r="A85" s="120">
        <v>25</v>
      </c>
      <c r="B85" s="134" t="s">
        <v>201</v>
      </c>
      <c r="C85" s="135" t="s">
        <v>114</v>
      </c>
      <c r="D85" s="15"/>
      <c r="E85" s="19"/>
      <c r="F85" s="14">
        <f>3/3</f>
        <v>1</v>
      </c>
      <c r="G85" s="14">
        <v>1120.8900000000001</v>
      </c>
      <c r="H85" s="65">
        <f t="shared" ref="H85" si="14">G85*F85/1000</f>
        <v>1.1208900000000002</v>
      </c>
      <c r="I85" s="119">
        <f>G85</f>
        <v>1120.8900000000001</v>
      </c>
    </row>
    <row r="86" spans="1:9" ht="31.5" customHeight="1">
      <c r="A86" s="120">
        <v>26</v>
      </c>
      <c r="B86" s="46" t="s">
        <v>202</v>
      </c>
      <c r="C86" s="47" t="s">
        <v>203</v>
      </c>
      <c r="D86" s="15"/>
      <c r="E86" s="19"/>
      <c r="F86" s="14">
        <v>4</v>
      </c>
      <c r="G86" s="14">
        <v>1272</v>
      </c>
      <c r="H86" s="65">
        <f>G86*F86/1000</f>
        <v>5.0880000000000001</v>
      </c>
      <c r="I86" s="119">
        <f>G86*4</f>
        <v>5088</v>
      </c>
    </row>
    <row r="87" spans="1:9" ht="15.75" customHeight="1">
      <c r="A87" s="31"/>
      <c r="B87" s="41" t="s">
        <v>50</v>
      </c>
      <c r="C87" s="37"/>
      <c r="D87" s="44"/>
      <c r="E87" s="37">
        <v>1</v>
      </c>
      <c r="F87" s="37"/>
      <c r="G87" s="37"/>
      <c r="H87" s="37"/>
      <c r="I87" s="34">
        <f>SUM(I85:I86)</f>
        <v>6208.89</v>
      </c>
    </row>
    <row r="88" spans="1:9" ht="15.75" customHeight="1">
      <c r="A88" s="31"/>
      <c r="B88" s="43" t="s">
        <v>75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168</v>
      </c>
      <c r="C89" s="35"/>
      <c r="D89" s="35"/>
      <c r="E89" s="35"/>
      <c r="F89" s="35"/>
      <c r="G89" s="35"/>
      <c r="H89" s="35"/>
      <c r="I89" s="40">
        <f>I83+I87</f>
        <v>84842.849653444428</v>
      </c>
    </row>
    <row r="90" spans="1:9" ht="15.75" customHeight="1">
      <c r="A90" s="162" t="s">
        <v>204</v>
      </c>
      <c r="B90" s="162"/>
      <c r="C90" s="162"/>
      <c r="D90" s="162"/>
      <c r="E90" s="162"/>
      <c r="F90" s="162"/>
      <c r="G90" s="162"/>
      <c r="H90" s="162"/>
      <c r="I90" s="162"/>
    </row>
    <row r="91" spans="1:9" ht="15.75" customHeight="1">
      <c r="A91" s="54"/>
      <c r="B91" s="149" t="s">
        <v>205</v>
      </c>
      <c r="C91" s="149"/>
      <c r="D91" s="149"/>
      <c r="E91" s="149"/>
      <c r="F91" s="149"/>
      <c r="G91" s="149"/>
      <c r="H91" s="58"/>
      <c r="I91" s="4"/>
    </row>
    <row r="92" spans="1:9" ht="15.75" customHeight="1">
      <c r="A92" s="100"/>
      <c r="B92" s="145" t="s">
        <v>6</v>
      </c>
      <c r="C92" s="145"/>
      <c r="D92" s="145"/>
      <c r="E92" s="145"/>
      <c r="F92" s="145"/>
      <c r="G92" s="145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50" t="s">
        <v>7</v>
      </c>
      <c r="B94" s="150"/>
      <c r="C94" s="150"/>
      <c r="D94" s="150"/>
      <c r="E94" s="150"/>
      <c r="F94" s="150"/>
      <c r="G94" s="150"/>
      <c r="H94" s="150"/>
      <c r="I94" s="150"/>
    </row>
    <row r="95" spans="1:9" ht="15.75" customHeight="1">
      <c r="A95" s="150" t="s">
        <v>8</v>
      </c>
      <c r="B95" s="150"/>
      <c r="C95" s="150"/>
      <c r="D95" s="150"/>
      <c r="E95" s="150"/>
      <c r="F95" s="150"/>
      <c r="G95" s="150"/>
      <c r="H95" s="150"/>
      <c r="I95" s="150"/>
    </row>
    <row r="96" spans="1:9" ht="15.75" customHeight="1">
      <c r="A96" s="151" t="s">
        <v>60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2"/>
    </row>
    <row r="98" spans="1:9" ht="15.75" customHeight="1">
      <c r="A98" s="152" t="s">
        <v>9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5"/>
    </row>
    <row r="100" spans="1:9" ht="15.75" customHeight="1">
      <c r="B100" s="103" t="s">
        <v>10</v>
      </c>
      <c r="C100" s="144" t="s">
        <v>85</v>
      </c>
      <c r="D100" s="144"/>
      <c r="E100" s="144"/>
      <c r="F100" s="56"/>
      <c r="I100" s="105"/>
    </row>
    <row r="101" spans="1:9" ht="15.75" customHeight="1">
      <c r="A101" s="100"/>
      <c r="C101" s="145" t="s">
        <v>11</v>
      </c>
      <c r="D101" s="145"/>
      <c r="E101" s="145"/>
      <c r="F101" s="26"/>
      <c r="I101" s="104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103" t="s">
        <v>13</v>
      </c>
      <c r="C103" s="146"/>
      <c r="D103" s="146"/>
      <c r="E103" s="146"/>
      <c r="F103" s="57"/>
      <c r="I103" s="105"/>
    </row>
    <row r="104" spans="1:9" ht="15.75" customHeight="1">
      <c r="A104" s="100"/>
      <c r="C104" s="147" t="s">
        <v>11</v>
      </c>
      <c r="D104" s="147"/>
      <c r="E104" s="147"/>
      <c r="F104" s="100"/>
      <c r="I104" s="104" t="s">
        <v>12</v>
      </c>
    </row>
    <row r="105" spans="1:9" ht="15.75" customHeight="1">
      <c r="A105" s="5" t="s">
        <v>14</v>
      </c>
    </row>
    <row r="106" spans="1:9" ht="15" customHeight="1">
      <c r="A106" s="148" t="s">
        <v>15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ht="45" customHeight="1">
      <c r="A107" s="140" t="s">
        <v>16</v>
      </c>
      <c r="B107" s="140"/>
      <c r="C107" s="140"/>
      <c r="D107" s="140"/>
      <c r="E107" s="140"/>
      <c r="F107" s="140"/>
      <c r="G107" s="140"/>
      <c r="H107" s="140"/>
      <c r="I107" s="140"/>
    </row>
    <row r="108" spans="1:9" ht="30" customHeight="1">
      <c r="A108" s="140" t="s">
        <v>17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30" customHeight="1">
      <c r="A109" s="140" t="s">
        <v>21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" customHeight="1">
      <c r="A110" s="140" t="s">
        <v>20</v>
      </c>
      <c r="B110" s="140"/>
      <c r="C110" s="140"/>
      <c r="D110" s="140"/>
      <c r="E110" s="140"/>
      <c r="F110" s="140"/>
      <c r="G110" s="140"/>
      <c r="H110" s="140"/>
      <c r="I110" s="140"/>
    </row>
  </sheetData>
  <autoFilter ref="I14:I64"/>
  <mergeCells count="29">
    <mergeCell ref="A106:I106"/>
    <mergeCell ref="A107:I107"/>
    <mergeCell ref="A108:I108"/>
    <mergeCell ref="A109:I109"/>
    <mergeCell ref="A110:I1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2017-11-29T12:02:04Z</cp:lastPrinted>
  <dcterms:created xsi:type="dcterms:W3CDTF">2016-03-25T08:33:47Z</dcterms:created>
  <dcterms:modified xsi:type="dcterms:W3CDTF">2018-03-29T06:11:33Z</dcterms:modified>
</cp:coreProperties>
</file>