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" yWindow="-240" windowWidth="15480" windowHeight="11280" activeTab="11"/>
  </bookViews>
  <sheets>
    <sheet name="01.17" sheetId="8" r:id="rId1"/>
    <sheet name="02.17" sheetId="9" r:id="rId2"/>
    <sheet name="03.17" sheetId="10" r:id="rId3"/>
    <sheet name="04.17" sheetId="11" r:id="rId4"/>
    <sheet name="05.17" sheetId="12" r:id="rId5"/>
    <sheet name="06.17" sheetId="13" r:id="rId6"/>
    <sheet name="07.17" sheetId="14" r:id="rId7"/>
    <sheet name="08.17" sheetId="15" r:id="rId8"/>
    <sheet name="09.17" sheetId="16" r:id="rId9"/>
    <sheet name="10.17" sheetId="17" r:id="rId10"/>
    <sheet name="11.17" sheetId="18" r:id="rId11"/>
    <sheet name="12.17" sheetId="19" r:id="rId12"/>
  </sheets>
  <definedNames>
    <definedName name="_xlnm._FilterDatabase" localSheetId="0" hidden="1">'01.17'!$I$12:$I$65</definedName>
    <definedName name="_xlnm._FilterDatabase" localSheetId="1" hidden="1">'02.17'!$I$12:$I$65</definedName>
    <definedName name="_xlnm._FilterDatabase" localSheetId="2" hidden="1">'03.17'!$I$12:$I$65</definedName>
    <definedName name="_xlnm._FilterDatabase" localSheetId="3" hidden="1">'04.17'!$I$12:$I$65</definedName>
    <definedName name="_xlnm._FilterDatabase" localSheetId="4" hidden="1">'05.17'!$I$12:$I$65</definedName>
    <definedName name="_xlnm._FilterDatabase" localSheetId="5" hidden="1">'06.17'!$I$12:$I$65</definedName>
    <definedName name="_xlnm._FilterDatabase" localSheetId="6" hidden="1">'07.17'!$I$12:$I$65</definedName>
    <definedName name="_xlnm._FilterDatabase" localSheetId="7" hidden="1">'08.17'!$I$12:$I$65</definedName>
    <definedName name="_xlnm._FilterDatabase" localSheetId="8" hidden="1">'09.17'!$I$12:$I$65</definedName>
    <definedName name="_xlnm._FilterDatabase" localSheetId="9" hidden="1">'10.17'!$I$12:$I$65</definedName>
    <definedName name="_xlnm._FilterDatabase" localSheetId="10" hidden="1">'11.17'!$I$12:$I$65</definedName>
    <definedName name="_xlnm._FilterDatabase" localSheetId="11" hidden="1">'12.17'!$I$12:$I$65</definedName>
    <definedName name="_xlnm.Print_Area" localSheetId="0">'01.17'!$A$1:$I$115</definedName>
    <definedName name="_xlnm.Print_Area" localSheetId="1">'02.17'!$A$1:$I$116</definedName>
    <definedName name="_xlnm.Print_Area" localSheetId="2">'03.17'!$A$1:$I$112</definedName>
    <definedName name="_xlnm.Print_Area" localSheetId="3">'04.17'!$A$1:$I$117</definedName>
    <definedName name="_xlnm.Print_Area" localSheetId="4">'05.17'!$A$1:$I$113</definedName>
    <definedName name="_xlnm.Print_Area" localSheetId="5">'06.17'!$A$1:$I$113</definedName>
    <definedName name="_xlnm.Print_Area" localSheetId="6">'07.17'!$A$1:$I$113</definedName>
    <definedName name="_xlnm.Print_Area" localSheetId="7">'08.17'!$A$1:$I$113</definedName>
    <definedName name="_xlnm.Print_Area" localSheetId="8">'09.17'!$A$1:$I$112</definedName>
    <definedName name="_xlnm.Print_Area" localSheetId="9">'10.17'!$A$1:$I$113</definedName>
    <definedName name="_xlnm.Print_Area" localSheetId="10">'11.17'!$A$1:$I$112</definedName>
    <definedName name="_xlnm.Print_Area" localSheetId="11">'12.17'!$A$1:$I$112</definedName>
  </definedNames>
  <calcPr calcId="125725"/>
</workbook>
</file>

<file path=xl/calcChain.xml><?xml version="1.0" encoding="utf-8"?>
<calcChain xmlns="http://schemas.openxmlformats.org/spreadsheetml/2006/main">
  <c r="I87" i="19"/>
  <c r="I87" i="18"/>
  <c r="I43" i="11"/>
  <c r="I43" i="10"/>
  <c r="I87" i="9"/>
  <c r="I87" i="8"/>
  <c r="I60" i="19" l="1"/>
  <c r="I89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E43"/>
  <c r="F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9" i="18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E43"/>
  <c r="F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H26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0" i="17"/>
  <c r="I89"/>
  <c r="H89"/>
  <c r="H17" i="18" l="1"/>
  <c r="H20"/>
  <c r="I18" i="19"/>
  <c r="H18"/>
  <c r="I42"/>
  <c r="H42"/>
  <c r="I52"/>
  <c r="H52"/>
  <c r="I70"/>
  <c r="H70"/>
  <c r="I43"/>
  <c r="H43"/>
  <c r="I67"/>
  <c r="H67"/>
  <c r="I16"/>
  <c r="H17"/>
  <c r="I19"/>
  <c r="H20"/>
  <c r="I21"/>
  <c r="H22"/>
  <c r="I23"/>
  <c r="H26"/>
  <c r="I27"/>
  <c r="H28"/>
  <c r="I31"/>
  <c r="H32"/>
  <c r="I33"/>
  <c r="H34"/>
  <c r="I40"/>
  <c r="H41"/>
  <c r="I46"/>
  <c r="H47"/>
  <c r="I48"/>
  <c r="H49"/>
  <c r="I50"/>
  <c r="H51"/>
  <c r="I53"/>
  <c r="H59"/>
  <c r="H66"/>
  <c r="I68"/>
  <c r="H69"/>
  <c r="I71"/>
  <c r="H72"/>
  <c r="I84"/>
  <c r="H85"/>
  <c r="H22" i="18"/>
  <c r="H28"/>
  <c r="H85"/>
  <c r="H72"/>
  <c r="H32"/>
  <c r="H34"/>
  <c r="I43"/>
  <c r="H43"/>
  <c r="I67"/>
  <c r="H67"/>
  <c r="I18"/>
  <c r="H18"/>
  <c r="I42"/>
  <c r="H42"/>
  <c r="I52"/>
  <c r="H52"/>
  <c r="I70"/>
  <c r="H70"/>
  <c r="I40"/>
  <c r="H41"/>
  <c r="I46"/>
  <c r="H47"/>
  <c r="I48"/>
  <c r="H49"/>
  <c r="I50"/>
  <c r="H51"/>
  <c r="I53"/>
  <c r="H59"/>
  <c r="H66"/>
  <c r="I68"/>
  <c r="H69"/>
  <c r="I71"/>
  <c r="I84"/>
  <c r="I16"/>
  <c r="I19"/>
  <c r="I21"/>
  <c r="I23"/>
  <c r="I27"/>
  <c r="I31"/>
  <c r="I33"/>
  <c r="I91" l="1"/>
  <c r="I91" i="19"/>
  <c r="F85" i="17" l="1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E43"/>
  <c r="F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9" i="16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H69" s="1"/>
  <c r="F68"/>
  <c r="I68" s="1"/>
  <c r="E67"/>
  <c r="F67" s="1"/>
  <c r="H67" s="1"/>
  <c r="F66"/>
  <c r="H66" s="1"/>
  <c r="H65"/>
  <c r="F64"/>
  <c r="H64" s="1"/>
  <c r="F62"/>
  <c r="H62" s="1"/>
  <c r="I60"/>
  <c r="H60"/>
  <c r="F59"/>
  <c r="H59" s="1"/>
  <c r="I56"/>
  <c r="F56"/>
  <c r="H56" s="1"/>
  <c r="I55"/>
  <c r="F55"/>
  <c r="H55" s="1"/>
  <c r="I54"/>
  <c r="H54"/>
  <c r="F53"/>
  <c r="I53" s="1"/>
  <c r="E52"/>
  <c r="F52" s="1"/>
  <c r="F51"/>
  <c r="H51" s="1"/>
  <c r="F50"/>
  <c r="I50" s="1"/>
  <c r="F49"/>
  <c r="H49" s="1"/>
  <c r="F48"/>
  <c r="I48" s="1"/>
  <c r="F47"/>
  <c r="H47" s="1"/>
  <c r="F46"/>
  <c r="I46" s="1"/>
  <c r="I44"/>
  <c r="H44"/>
  <c r="E43"/>
  <c r="F43" s="1"/>
  <c r="E42"/>
  <c r="F42" s="1"/>
  <c r="F41"/>
  <c r="H41" s="1"/>
  <c r="F40"/>
  <c r="I40" s="1"/>
  <c r="I39"/>
  <c r="H39"/>
  <c r="H37"/>
  <c r="H36"/>
  <c r="H35"/>
  <c r="F35"/>
  <c r="I35" s="1"/>
  <c r="E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I89" i="15"/>
  <c r="I90" s="1"/>
  <c r="H89"/>
  <c r="H85"/>
  <c r="F85"/>
  <c r="I85" s="1"/>
  <c r="F84"/>
  <c r="I84" s="1"/>
  <c r="I82"/>
  <c r="H82"/>
  <c r="H80"/>
  <c r="I78"/>
  <c r="F78"/>
  <c r="H78" s="1"/>
  <c r="H77"/>
  <c r="F76"/>
  <c r="H76" s="1"/>
  <c r="H75"/>
  <c r="F74"/>
  <c r="H74" s="1"/>
  <c r="F72"/>
  <c r="H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E43"/>
  <c r="F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9" i="14"/>
  <c r="H89"/>
  <c r="F89"/>
  <c r="I90"/>
  <c r="H85"/>
  <c r="F85"/>
  <c r="I85" s="1"/>
  <c r="F84"/>
  <c r="I84" s="1"/>
  <c r="I82"/>
  <c r="H82"/>
  <c r="H80"/>
  <c r="I78"/>
  <c r="F78"/>
  <c r="H78" s="1"/>
  <c r="H77"/>
  <c r="F76"/>
  <c r="H76" s="1"/>
  <c r="H75"/>
  <c r="F74"/>
  <c r="H74" s="1"/>
  <c r="F72"/>
  <c r="H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H62"/>
  <c r="F62"/>
  <c r="I60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E43"/>
  <c r="F43" s="1"/>
  <c r="E42"/>
  <c r="F42" s="1"/>
  <c r="F41"/>
  <c r="I41" s="1"/>
  <c r="H40"/>
  <c r="F40"/>
  <c r="I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5" i="17" l="1"/>
  <c r="I43"/>
  <c r="H43"/>
  <c r="I67"/>
  <c r="H67"/>
  <c r="I18"/>
  <c r="H18"/>
  <c r="I42"/>
  <c r="H42"/>
  <c r="I52"/>
  <c r="H52"/>
  <c r="I70"/>
  <c r="H70"/>
  <c r="I16"/>
  <c r="H17"/>
  <c r="I19"/>
  <c r="H20"/>
  <c r="I21"/>
  <c r="H22"/>
  <c r="I23"/>
  <c r="H26"/>
  <c r="I27"/>
  <c r="H28"/>
  <c r="I31"/>
  <c r="H32"/>
  <c r="I33"/>
  <c r="H34"/>
  <c r="I40"/>
  <c r="H41"/>
  <c r="I46"/>
  <c r="H47"/>
  <c r="I48"/>
  <c r="H49"/>
  <c r="I50"/>
  <c r="H51"/>
  <c r="I53"/>
  <c r="H59"/>
  <c r="H66"/>
  <c r="I68"/>
  <c r="H69"/>
  <c r="I71"/>
  <c r="H72"/>
  <c r="I84"/>
  <c r="H17" i="16"/>
  <c r="I71"/>
  <c r="H43"/>
  <c r="I43"/>
  <c r="H18"/>
  <c r="I18"/>
  <c r="H42"/>
  <c r="I42"/>
  <c r="H52"/>
  <c r="I52"/>
  <c r="H70"/>
  <c r="I70"/>
  <c r="H16"/>
  <c r="H19"/>
  <c r="I20"/>
  <c r="H21"/>
  <c r="I22"/>
  <c r="H23"/>
  <c r="I26"/>
  <c r="H27"/>
  <c r="I28"/>
  <c r="H31"/>
  <c r="I32"/>
  <c r="H33"/>
  <c r="I34"/>
  <c r="H40"/>
  <c r="I41"/>
  <c r="H46"/>
  <c r="I47"/>
  <c r="H48"/>
  <c r="I49"/>
  <c r="H50"/>
  <c r="I51"/>
  <c r="H53"/>
  <c r="I59"/>
  <c r="I66"/>
  <c r="I67"/>
  <c r="H68"/>
  <c r="I69"/>
  <c r="H72"/>
  <c r="I84"/>
  <c r="H85"/>
  <c r="I18" i="15"/>
  <c r="H18"/>
  <c r="I42"/>
  <c r="H42"/>
  <c r="I52"/>
  <c r="H52"/>
  <c r="I70"/>
  <c r="H70"/>
  <c r="I43"/>
  <c r="H43"/>
  <c r="I67"/>
  <c r="H67"/>
  <c r="I16"/>
  <c r="H17"/>
  <c r="I19"/>
  <c r="H20"/>
  <c r="I21"/>
  <c r="H22"/>
  <c r="I23"/>
  <c r="H26"/>
  <c r="I27"/>
  <c r="H28"/>
  <c r="I31"/>
  <c r="H32"/>
  <c r="I33"/>
  <c r="H34"/>
  <c r="I40"/>
  <c r="H41"/>
  <c r="I46"/>
  <c r="H47"/>
  <c r="I48"/>
  <c r="H49"/>
  <c r="I50"/>
  <c r="H51"/>
  <c r="I53"/>
  <c r="H59"/>
  <c r="H66"/>
  <c r="I68"/>
  <c r="H69"/>
  <c r="I72"/>
  <c r="H84"/>
  <c r="I18" i="14"/>
  <c r="H18"/>
  <c r="I43"/>
  <c r="H43"/>
  <c r="I70"/>
  <c r="H70"/>
  <c r="I42"/>
  <c r="H42"/>
  <c r="I52"/>
  <c r="H52"/>
  <c r="I67"/>
  <c r="H67"/>
  <c r="I16"/>
  <c r="I87" s="1"/>
  <c r="H17"/>
  <c r="I19"/>
  <c r="H20"/>
  <c r="I21"/>
  <c r="H22"/>
  <c r="I23"/>
  <c r="H26"/>
  <c r="I27"/>
  <c r="H28"/>
  <c r="I31"/>
  <c r="H32"/>
  <c r="I33"/>
  <c r="H34"/>
  <c r="H41"/>
  <c r="I46"/>
  <c r="H47"/>
  <c r="I48"/>
  <c r="H49"/>
  <c r="I50"/>
  <c r="H51"/>
  <c r="I53"/>
  <c r="H59"/>
  <c r="H66"/>
  <c r="I68"/>
  <c r="H69"/>
  <c r="I72"/>
  <c r="H84"/>
  <c r="I87" i="17" l="1"/>
  <c r="I92"/>
  <c r="I87" i="16"/>
  <c r="I91" s="1"/>
  <c r="I87" i="15"/>
  <c r="I92" s="1"/>
  <c r="I92" i="14"/>
  <c r="I89" i="13" l="1"/>
  <c r="H89"/>
  <c r="F89"/>
  <c r="I90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H69" s="1"/>
  <c r="F68"/>
  <c r="I68" s="1"/>
  <c r="E67"/>
  <c r="F67" s="1"/>
  <c r="H67" s="1"/>
  <c r="F66"/>
  <c r="H66" s="1"/>
  <c r="H65"/>
  <c r="F64"/>
  <c r="H64" s="1"/>
  <c r="H62"/>
  <c r="F62"/>
  <c r="I60"/>
  <c r="H60"/>
  <c r="F59"/>
  <c r="H59" s="1"/>
  <c r="I56"/>
  <c r="F56"/>
  <c r="H56" s="1"/>
  <c r="I55"/>
  <c r="F55"/>
  <c r="H55" s="1"/>
  <c r="I54"/>
  <c r="H54"/>
  <c r="F53"/>
  <c r="I53" s="1"/>
  <c r="E52"/>
  <c r="F52" s="1"/>
  <c r="F51"/>
  <c r="H51" s="1"/>
  <c r="F50"/>
  <c r="I50" s="1"/>
  <c r="F49"/>
  <c r="H49" s="1"/>
  <c r="F48"/>
  <c r="I48" s="1"/>
  <c r="F47"/>
  <c r="H47" s="1"/>
  <c r="F46"/>
  <c r="I46" s="1"/>
  <c r="I44"/>
  <c r="H44"/>
  <c r="E43"/>
  <c r="F43" s="1"/>
  <c r="E42"/>
  <c r="F42" s="1"/>
  <c r="F41"/>
  <c r="H41" s="1"/>
  <c r="F40"/>
  <c r="I40" s="1"/>
  <c r="I39"/>
  <c r="H39"/>
  <c r="H37"/>
  <c r="H36"/>
  <c r="H35"/>
  <c r="F35"/>
  <c r="I35" s="1"/>
  <c r="E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89" i="12"/>
  <c r="I54"/>
  <c r="I89"/>
  <c r="I90" s="1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H70" s="1"/>
  <c r="F69"/>
  <c r="H69" s="1"/>
  <c r="F68"/>
  <c r="H68" s="1"/>
  <c r="E67"/>
  <c r="F67" s="1"/>
  <c r="H67" s="1"/>
  <c r="F66"/>
  <c r="H66" s="1"/>
  <c r="H65"/>
  <c r="F64"/>
  <c r="H64" s="1"/>
  <c r="F62"/>
  <c r="H62" s="1"/>
  <c r="I60"/>
  <c r="H60"/>
  <c r="F59"/>
  <c r="I59" s="1"/>
  <c r="I56"/>
  <c r="F56"/>
  <c r="H56" s="1"/>
  <c r="I55"/>
  <c r="F55"/>
  <c r="H55" s="1"/>
  <c r="H54"/>
  <c r="F53"/>
  <c r="H53" s="1"/>
  <c r="E52"/>
  <c r="F52" s="1"/>
  <c r="H52" s="1"/>
  <c r="F51"/>
  <c r="H51" s="1"/>
  <c r="F50"/>
  <c r="H50" s="1"/>
  <c r="F49"/>
  <c r="H49" s="1"/>
  <c r="F48"/>
  <c r="H48" s="1"/>
  <c r="F47"/>
  <c r="H47" s="1"/>
  <c r="F46"/>
  <c r="H46" s="1"/>
  <c r="I44"/>
  <c r="H44"/>
  <c r="E43"/>
  <c r="F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I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H17"/>
  <c r="F17"/>
  <c r="I17" s="1"/>
  <c r="F16"/>
  <c r="H16" s="1"/>
  <c r="I93" i="11"/>
  <c r="I90"/>
  <c r="I91"/>
  <c r="I92"/>
  <c r="I89"/>
  <c r="I94" s="1"/>
  <c r="H93"/>
  <c r="H92"/>
  <c r="H91"/>
  <c r="H90"/>
  <c r="H89"/>
  <c r="I60"/>
  <c r="F85"/>
  <c r="I85" s="1"/>
  <c r="F84"/>
  <c r="H84" s="1"/>
  <c r="I82"/>
  <c r="H82"/>
  <c r="H80"/>
  <c r="I78"/>
  <c r="F78"/>
  <c r="H78" s="1"/>
  <c r="H77"/>
  <c r="F76"/>
  <c r="H76" s="1"/>
  <c r="H75"/>
  <c r="H74"/>
  <c r="F74"/>
  <c r="F72"/>
  <c r="I72" s="1"/>
  <c r="F71"/>
  <c r="H71" s="1"/>
  <c r="F70"/>
  <c r="H70" s="1"/>
  <c r="E70"/>
  <c r="H69"/>
  <c r="F69"/>
  <c r="H68"/>
  <c r="F68"/>
  <c r="E67"/>
  <c r="F67" s="1"/>
  <c r="H67" s="1"/>
  <c r="F66"/>
  <c r="H66" s="1"/>
  <c r="H65"/>
  <c r="F64"/>
  <c r="H64" s="1"/>
  <c r="F62"/>
  <c r="H62" s="1"/>
  <c r="H60"/>
  <c r="F59"/>
  <c r="H59" s="1"/>
  <c r="I56"/>
  <c r="F56"/>
  <c r="H56" s="1"/>
  <c r="I55"/>
  <c r="F55"/>
  <c r="H55" s="1"/>
  <c r="H54"/>
  <c r="F53"/>
  <c r="H53" s="1"/>
  <c r="E52"/>
  <c r="F52" s="1"/>
  <c r="H52" s="1"/>
  <c r="F51"/>
  <c r="I51" s="1"/>
  <c r="F50"/>
  <c r="H50" s="1"/>
  <c r="F49"/>
  <c r="H49" s="1"/>
  <c r="F48"/>
  <c r="H48" s="1"/>
  <c r="F47"/>
  <c r="H47" s="1"/>
  <c r="F46"/>
  <c r="H46" s="1"/>
  <c r="I44"/>
  <c r="H44"/>
  <c r="E43"/>
  <c r="F43" s="1"/>
  <c r="E42"/>
  <c r="F42" s="1"/>
  <c r="F41"/>
  <c r="H41" s="1"/>
  <c r="F40"/>
  <c r="I40" s="1"/>
  <c r="I39"/>
  <c r="H39"/>
  <c r="H37"/>
  <c r="H36"/>
  <c r="H35"/>
  <c r="F35"/>
  <c r="I35" s="1"/>
  <c r="E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9" i="10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H70" s="1"/>
  <c r="F69"/>
  <c r="H69" s="1"/>
  <c r="F68"/>
  <c r="H68" s="1"/>
  <c r="E67"/>
  <c r="F67" s="1"/>
  <c r="H67" s="1"/>
  <c r="F66"/>
  <c r="H66" s="1"/>
  <c r="H65"/>
  <c r="F64"/>
  <c r="H64" s="1"/>
  <c r="F62"/>
  <c r="H62" s="1"/>
  <c r="H60"/>
  <c r="F59"/>
  <c r="H59" s="1"/>
  <c r="I56"/>
  <c r="F56"/>
  <c r="H56" s="1"/>
  <c r="I55"/>
  <c r="F55"/>
  <c r="H55" s="1"/>
  <c r="H54"/>
  <c r="F53"/>
  <c r="H53" s="1"/>
  <c r="E52"/>
  <c r="F52" s="1"/>
  <c r="H52" s="1"/>
  <c r="F51"/>
  <c r="I51" s="1"/>
  <c r="F50"/>
  <c r="H50" s="1"/>
  <c r="F49"/>
  <c r="H49" s="1"/>
  <c r="F48"/>
  <c r="H48" s="1"/>
  <c r="F47"/>
  <c r="H47" s="1"/>
  <c r="F46"/>
  <c r="H46" s="1"/>
  <c r="I44"/>
  <c r="H44"/>
  <c r="E43"/>
  <c r="F43" s="1"/>
  <c r="E42"/>
  <c r="F42" s="1"/>
  <c r="F41"/>
  <c r="H41" s="1"/>
  <c r="F40"/>
  <c r="I40" s="1"/>
  <c r="I39"/>
  <c r="H39"/>
  <c r="H37"/>
  <c r="H36"/>
  <c r="H35"/>
  <c r="F35"/>
  <c r="I35" s="1"/>
  <c r="E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1" i="9"/>
  <c r="I92"/>
  <c r="I90"/>
  <c r="I89"/>
  <c r="I93" s="1"/>
  <c r="H92"/>
  <c r="H91"/>
  <c r="H90"/>
  <c r="H89"/>
  <c r="I82"/>
  <c r="F85"/>
  <c r="I85" s="1"/>
  <c r="F84"/>
  <c r="H84" s="1"/>
  <c r="H82"/>
  <c r="H80"/>
  <c r="I78"/>
  <c r="F78"/>
  <c r="H78" s="1"/>
  <c r="H77"/>
  <c r="F76"/>
  <c r="H76" s="1"/>
  <c r="H75"/>
  <c r="F74"/>
  <c r="H74" s="1"/>
  <c r="F72"/>
  <c r="H72" s="1"/>
  <c r="F71"/>
  <c r="H71" s="1"/>
  <c r="E70"/>
  <c r="F70" s="1"/>
  <c r="H70" s="1"/>
  <c r="H69"/>
  <c r="F69"/>
  <c r="H68"/>
  <c r="F68"/>
  <c r="E67"/>
  <c r="F67" s="1"/>
  <c r="H67" s="1"/>
  <c r="F66"/>
  <c r="H66" s="1"/>
  <c r="H65"/>
  <c r="F64"/>
  <c r="H64" s="1"/>
  <c r="H62"/>
  <c r="F62"/>
  <c r="H60"/>
  <c r="F59"/>
  <c r="I59" s="1"/>
  <c r="I56"/>
  <c r="F56"/>
  <c r="H56" s="1"/>
  <c r="I55"/>
  <c r="F55"/>
  <c r="H55" s="1"/>
  <c r="H54"/>
  <c r="F53"/>
  <c r="H53" s="1"/>
  <c r="E52"/>
  <c r="F52" s="1"/>
  <c r="H52" s="1"/>
  <c r="F51"/>
  <c r="H51" s="1"/>
  <c r="F50"/>
  <c r="H50" s="1"/>
  <c r="F49"/>
  <c r="H49" s="1"/>
  <c r="F48"/>
  <c r="H48" s="1"/>
  <c r="F47"/>
  <c r="H47" s="1"/>
  <c r="F46"/>
  <c r="H46" s="1"/>
  <c r="I44"/>
  <c r="H44"/>
  <c r="E43"/>
  <c r="F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I21" s="1"/>
  <c r="F20"/>
  <c r="I20" s="1"/>
  <c r="H19"/>
  <c r="F19"/>
  <c r="I19" s="1"/>
  <c r="E18"/>
  <c r="F18" s="1"/>
  <c r="F17"/>
  <c r="I17" s="1"/>
  <c r="F16"/>
  <c r="H16" s="1"/>
  <c r="I91" i="8"/>
  <c r="H91"/>
  <c r="I90"/>
  <c r="H90"/>
  <c r="I89"/>
  <c r="I92" s="1"/>
  <c r="H89"/>
  <c r="F85"/>
  <c r="H85" s="1"/>
  <c r="F84"/>
  <c r="H84" s="1"/>
  <c r="H82"/>
  <c r="H80"/>
  <c r="I78"/>
  <c r="F78"/>
  <c r="H78" s="1"/>
  <c r="H77"/>
  <c r="F76"/>
  <c r="H76" s="1"/>
  <c r="H75"/>
  <c r="F74"/>
  <c r="H74" s="1"/>
  <c r="F72"/>
  <c r="H72" s="1"/>
  <c r="F71"/>
  <c r="H71" s="1"/>
  <c r="E70"/>
  <c r="F70" s="1"/>
  <c r="H70" s="1"/>
  <c r="F69"/>
  <c r="H69" s="1"/>
  <c r="F68"/>
  <c r="H68" s="1"/>
  <c r="E67"/>
  <c r="F67" s="1"/>
  <c r="H67" s="1"/>
  <c r="F66"/>
  <c r="H66" s="1"/>
  <c r="H65"/>
  <c r="F64"/>
  <c r="H64" s="1"/>
  <c r="H21" i="9" l="1"/>
  <c r="I72" i="8"/>
  <c r="H43" i="13"/>
  <c r="I43"/>
  <c r="H18"/>
  <c r="I18"/>
  <c r="H42"/>
  <c r="I42"/>
  <c r="H52"/>
  <c r="I52"/>
  <c r="H70"/>
  <c r="I70"/>
  <c r="H16"/>
  <c r="I17"/>
  <c r="H19"/>
  <c r="I20"/>
  <c r="H21"/>
  <c r="I22"/>
  <c r="H23"/>
  <c r="I26"/>
  <c r="H27"/>
  <c r="I28"/>
  <c r="H31"/>
  <c r="I32"/>
  <c r="I87" s="1"/>
  <c r="H33"/>
  <c r="I34"/>
  <c r="H40"/>
  <c r="I41"/>
  <c r="H46"/>
  <c r="I47"/>
  <c r="H48"/>
  <c r="I49"/>
  <c r="H50"/>
  <c r="I51"/>
  <c r="H53"/>
  <c r="I59"/>
  <c r="I66"/>
  <c r="I67"/>
  <c r="H68"/>
  <c r="I69"/>
  <c r="H72"/>
  <c r="I84"/>
  <c r="H85"/>
  <c r="I50" i="12"/>
  <c r="I48"/>
  <c r="I46"/>
  <c r="I66"/>
  <c r="I69"/>
  <c r="I67"/>
  <c r="I49"/>
  <c r="I47"/>
  <c r="I52"/>
  <c r="I53"/>
  <c r="I70"/>
  <c r="I68"/>
  <c r="H27"/>
  <c r="I18"/>
  <c r="H18"/>
  <c r="I43"/>
  <c r="H43"/>
  <c r="I42"/>
  <c r="H42"/>
  <c r="I16"/>
  <c r="I19"/>
  <c r="H20"/>
  <c r="I21"/>
  <c r="H22"/>
  <c r="I23"/>
  <c r="H26"/>
  <c r="H28"/>
  <c r="I31"/>
  <c r="H32"/>
  <c r="I33"/>
  <c r="H34"/>
  <c r="I40"/>
  <c r="H41"/>
  <c r="I51"/>
  <c r="H59"/>
  <c r="H72"/>
  <c r="I84"/>
  <c r="H85"/>
  <c r="H18" i="11"/>
  <c r="I18"/>
  <c r="H42"/>
  <c r="I42"/>
  <c r="H43"/>
  <c r="H16"/>
  <c r="I17"/>
  <c r="I87" s="1"/>
  <c r="H19"/>
  <c r="I20"/>
  <c r="H21"/>
  <c r="I22"/>
  <c r="H23"/>
  <c r="I26"/>
  <c r="H27"/>
  <c r="I28"/>
  <c r="H31"/>
  <c r="I32"/>
  <c r="H33"/>
  <c r="I34"/>
  <c r="H40"/>
  <c r="I41"/>
  <c r="H51"/>
  <c r="I59"/>
  <c r="H72"/>
  <c r="I84"/>
  <c r="H85"/>
  <c r="H43" i="10"/>
  <c r="H18"/>
  <c r="I18"/>
  <c r="H42"/>
  <c r="I42"/>
  <c r="H16"/>
  <c r="I17"/>
  <c r="H19"/>
  <c r="I20"/>
  <c r="H21"/>
  <c r="I22"/>
  <c r="H23"/>
  <c r="I26"/>
  <c r="H27"/>
  <c r="I28"/>
  <c r="H31"/>
  <c r="I32"/>
  <c r="H33"/>
  <c r="I34"/>
  <c r="H40"/>
  <c r="I41"/>
  <c r="H51"/>
  <c r="I59"/>
  <c r="H72"/>
  <c r="I84"/>
  <c r="H85"/>
  <c r="I43" i="9"/>
  <c r="H43"/>
  <c r="I18"/>
  <c r="H18"/>
  <c r="I42"/>
  <c r="H42"/>
  <c r="I16"/>
  <c r="H17"/>
  <c r="H20"/>
  <c r="H22"/>
  <c r="I23"/>
  <c r="H26"/>
  <c r="I27"/>
  <c r="H28"/>
  <c r="I31"/>
  <c r="H32"/>
  <c r="I33"/>
  <c r="H34"/>
  <c r="I40"/>
  <c r="H41"/>
  <c r="I51"/>
  <c r="H59"/>
  <c r="I72"/>
  <c r="I84"/>
  <c r="H85"/>
  <c r="I85" i="8"/>
  <c r="I84"/>
  <c r="I95" i="9" l="1"/>
  <c r="I87" i="10"/>
  <c r="I91" s="1"/>
  <c r="I92" i="13"/>
  <c r="I87" i="12"/>
  <c r="I92" s="1"/>
  <c r="I96" i="11"/>
  <c r="F62" i="8" l="1"/>
  <c r="H60"/>
  <c r="F59"/>
  <c r="H59" s="1"/>
  <c r="I56"/>
  <c r="F56"/>
  <c r="I55"/>
  <c r="F55"/>
  <c r="H54"/>
  <c r="H53" s="1"/>
  <c r="F53"/>
  <c r="F52"/>
  <c r="E52"/>
  <c r="H55" l="1"/>
  <c r="H56"/>
  <c r="H52"/>
  <c r="I59"/>
  <c r="H62"/>
  <c r="F51"/>
  <c r="H50" s="1"/>
  <c r="F50"/>
  <c r="F49"/>
  <c r="H48" s="1"/>
  <c r="F48"/>
  <c r="F47"/>
  <c r="H46" s="1"/>
  <c r="F46"/>
  <c r="I44"/>
  <c r="H44"/>
  <c r="E43"/>
  <c r="E42"/>
  <c r="H41"/>
  <c r="F41"/>
  <c r="H40"/>
  <c r="F40"/>
  <c r="I39"/>
  <c r="H39"/>
  <c r="H37"/>
  <c r="H36"/>
  <c r="H35"/>
  <c r="F35"/>
  <c r="I35" s="1"/>
  <c r="E35"/>
  <c r="I34"/>
  <c r="H34" s="1"/>
  <c r="F34"/>
  <c r="F33"/>
  <c r="I33" s="1"/>
  <c r="H33" s="1"/>
  <c r="I32"/>
  <c r="H32" s="1"/>
  <c r="F32"/>
  <c r="F31"/>
  <c r="I31" s="1"/>
  <c r="H31" s="1"/>
  <c r="I28"/>
  <c r="H28" s="1"/>
  <c r="F28"/>
  <c r="F27"/>
  <c r="I27" s="1"/>
  <c r="H27" s="1"/>
  <c r="F26"/>
  <c r="I26" s="1"/>
  <c r="I25"/>
  <c r="H25"/>
  <c r="I24"/>
  <c r="H24"/>
  <c r="H23"/>
  <c r="F23"/>
  <c r="I23" s="1"/>
  <c r="F22"/>
  <c r="H22" s="1"/>
  <c r="H21"/>
  <c r="F21"/>
  <c r="I21" s="1"/>
  <c r="F20"/>
  <c r="H20" s="1"/>
  <c r="I20" l="1"/>
  <c r="I22"/>
  <c r="H26"/>
  <c r="I40"/>
  <c r="I41"/>
  <c r="H47"/>
  <c r="H49"/>
  <c r="I51"/>
  <c r="H51" s="1"/>
  <c r="F19"/>
  <c r="I19" s="1"/>
  <c r="H19" l="1"/>
  <c r="E18"/>
  <c r="H17"/>
  <c r="F17"/>
  <c r="F16"/>
  <c r="H16" s="1"/>
  <c r="I16" l="1"/>
  <c r="I17"/>
  <c r="F18"/>
  <c r="I18" s="1"/>
  <c r="F42"/>
  <c r="I42"/>
  <c r="F43"/>
  <c r="I43" s="1"/>
  <c r="H18"/>
  <c r="H42"/>
  <c r="H43" l="1"/>
  <c r="I94"/>
</calcChain>
</file>

<file path=xl/sharedStrings.xml><?xml version="1.0" encoding="utf-8"?>
<sst xmlns="http://schemas.openxmlformats.org/spreadsheetml/2006/main" count="2686" uniqueCount="225">
  <si>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</si>
  <si>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</si>
  <si>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</si>
  <si>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</si>
  <si>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</si>
  <si>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</si>
  <si>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</si>
  <si>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</si>
  <si>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</si>
  <si>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</si>
  <si>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</si>
  <si>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</si>
  <si>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</si>
  <si>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</si>
  <si>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</si>
  <si>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</si>
  <si>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</si>
  <si>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</si>
  <si>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</si>
  <si>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</si>
  <si>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</si>
  <si>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</si>
  <si>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</si>
  <si>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</si>
  <si>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</si>
  <si>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</si>
  <si>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</si>
  <si>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</si>
  <si>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</si>
  <si>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</si>
  <si>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</si>
  <si>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</si>
  <si>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</si>
  <si>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</si>
  <si>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</si>
  <si>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</si>
  <si>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</si>
  <si>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</si>
  <si>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</si>
  <si>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</si>
  <si>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</si>
  <si>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</si>
  <si>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</si>
  <si>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</si>
  <si>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</si>
  <si>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</si>
  <si>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</si>
  <si>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</si>
  <si>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</si>
  <si>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</si>
  <si>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</si>
  <si>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</si>
  <si>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</si>
  <si>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</si>
  <si>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</si>
  <si>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</si>
  <si>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</si>
  <si>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</si>
  <si>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</si>
  <si>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</si>
  <si>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</si>
  <si>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</si>
  <si>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</si>
  <si>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</si>
  <si>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</si>
  <si>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</si>
  <si>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</si>
  <si>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</si>
  <si>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</si>
  <si>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</si>
  <si>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</si>
  <si>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</si>
  <si>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</si>
  <si>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</si>
  <si>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</si>
  <si>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</si>
  <si>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</si>
  <si>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</si>
  <si>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</si>
  <si>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</si>
  <si>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</si>
  <si>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</si>
  <si>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 xml:space="preserve">ежедневно </t>
  </si>
  <si>
    <t>ООО «Жилсервис»</t>
  </si>
  <si>
    <t>Влажное подметание лестничных клеток 1 этажа</t>
  </si>
  <si>
    <t>Работа автовышки</t>
  </si>
  <si>
    <t>ТО внутренних сетей водопровода и канализации</t>
  </si>
  <si>
    <t>Замена ламп ДРЛ</t>
  </si>
  <si>
    <t>генеральный директор Куканов Ю.Л.</t>
  </si>
  <si>
    <t>10м2</t>
  </si>
  <si>
    <t>ТО внутридомового газ.оборудования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</si>
  <si>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</si>
  <si>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</si>
  <si>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</si>
  <si>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</si>
  <si>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</si>
  <si>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подоконников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</si>
  <si>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</si>
  <si>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</si>
  <si>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</si>
  <si>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</si>
  <si>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</si>
  <si>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</si>
  <si>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</si>
  <si>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</si>
  <si>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</si>
  <si>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</si>
  <si>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</si>
  <si>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</si>
  <si>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</si>
  <si>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</si>
  <si>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</si>
  <si>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</si>
  <si>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</si>
  <si>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</si>
  <si>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</si>
  <si>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</si>
  <si>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</si>
  <si>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</si>
  <si>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маш-час</t>
  </si>
  <si>
    <t>100м3</t>
  </si>
  <si>
    <t>1000м3</t>
  </si>
  <si>
    <t>Вода для промывки СО</t>
  </si>
  <si>
    <t>Техническое обслуживание наружных газопроводов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</si>
  <si>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</si>
  <si>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</si>
  <si>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</si>
  <si>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</si>
  <si>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</si>
  <si>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</si>
  <si>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№7 по ул.Нефтяников пгт.Ярега
</t>
  </si>
  <si>
    <t>Влажная протирка шкафов для щитов и слаботочн.устройств</t>
  </si>
  <si>
    <t>руб/м2 в мес.</t>
  </si>
  <si>
    <t>Возмещение затрат управляющей компании по косметическому ремонту подъездов</t>
  </si>
  <si>
    <t>руб</t>
  </si>
  <si>
    <t>АКТ №1</t>
  </si>
  <si>
    <t>за период с 01.01.2017 г. по 31.01.2017 г.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</si>
  <si>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д.7</t>
    </r>
  </si>
  <si>
    <r>
      <t xml:space="preserve">    Собственники помещений в многоквартирном доме, расположенном по адресу:  пгт.Ярега, ул.Нефтяников, д.7,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«Жилсервис»,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</si>
  <si>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</si>
  <si>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</si>
  <si>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</si>
  <si>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</si>
  <si>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156 раз в год</t>
  </si>
  <si>
    <t>104 раза в год</t>
  </si>
  <si>
    <t xml:space="preserve">24 раза в год </t>
  </si>
  <si>
    <t>2 раз в год</t>
  </si>
  <si>
    <t>Проверка дымоходов</t>
  </si>
  <si>
    <t>5 раз в год</t>
  </si>
  <si>
    <t>водосток</t>
  </si>
  <si>
    <t>Спуск воды после промывки СО в канализацию</t>
  </si>
  <si>
    <t>10 шт.</t>
  </si>
  <si>
    <t>ежемесячно</t>
  </si>
  <si>
    <t>Прочистка фановой трубы</t>
  </si>
  <si>
    <t>1м</t>
  </si>
  <si>
    <t>Подключение и отключение сварочного аппарата</t>
  </si>
  <si>
    <t>Смена отдельных участков наружной проводки</t>
  </si>
  <si>
    <t>м</t>
  </si>
  <si>
    <t>АКТ №2</t>
  </si>
  <si>
    <t>за период с 01.02.2017 г. по 28.02.2017 г.</t>
  </si>
  <si>
    <t>Смена трубопроводов на металл-полимерные трубы диаметром 20 мм</t>
  </si>
  <si>
    <t>тыс.руб.</t>
  </si>
  <si>
    <t>Смена арматуры - вентилей и клапанов обратных муфтовых диаметром до 20 мм</t>
  </si>
  <si>
    <t>1 шт</t>
  </si>
  <si>
    <t>Ремонт и регулировка доводчика (со стоимостью доводчика)</t>
  </si>
  <si>
    <t>1шт.</t>
  </si>
  <si>
    <t>Внеплановая проверка дымоходов</t>
  </si>
  <si>
    <t>АКТ №3</t>
  </si>
  <si>
    <t>за период с 01.03.2017 г. по 31.03.2017 г.</t>
  </si>
  <si>
    <t>III. Содержание общего имущества МКД</t>
  </si>
  <si>
    <t>IV. Прочие услуги</t>
  </si>
  <si>
    <t>АКТ №4</t>
  </si>
  <si>
    <t>за период с 01.04.2017 г. по 30.04.2017 г.</t>
  </si>
  <si>
    <t>Смена прокладок без снятия оборудования с места</t>
  </si>
  <si>
    <t>Смена арматуры - вентилей и клапанов обратных муфтовых диаметром до 32 мм</t>
  </si>
  <si>
    <t xml:space="preserve">Смена сгонов у трубопроводов диаметром до 20 мм </t>
  </si>
  <si>
    <t>1 сгон</t>
  </si>
  <si>
    <t>Смена трубопроводов на полипропиленовые трубы PN25 диаметром 25мм</t>
  </si>
  <si>
    <t>1 м</t>
  </si>
  <si>
    <t>АКТ №5</t>
  </si>
  <si>
    <t>за период с 01.05.2017 г. по 31.05.2017 г.</t>
  </si>
  <si>
    <t>Смена дверных приборов (замки навесные)</t>
  </si>
  <si>
    <t>2. Всего за период с 01.05.2017 по 31.05.2017 выполнено работ (оказано услуг) на общую сумму: 97172,09 руб.</t>
  </si>
  <si>
    <t>(девяносто семь тысяч сто семьдесят два рубля 09 копеек)</t>
  </si>
  <si>
    <t>АКТ №6</t>
  </si>
  <si>
    <t>за период с 01.06.2017 г. по 30.06.2017 г.</t>
  </si>
  <si>
    <t>Ремонт отдельных мест покрытия из асбоцементных листов обыкновенного профиля</t>
  </si>
  <si>
    <t>10 м2</t>
  </si>
  <si>
    <t>2. Всего за период с 01.06.2017 по 30.06.2017 выполнено работ (оказано услуг) на общую сумму: 46918,08 руб.</t>
  </si>
  <si>
    <t>(сорок шесть тысяч девятьсот восемнадцать рублей 08 копеек)</t>
  </si>
  <si>
    <t>АКТ №7</t>
  </si>
  <si>
    <t>за период с 01.07.2017 г. по 31.07.2017 г.</t>
  </si>
  <si>
    <t>Демонтаж ограждения кровли</t>
  </si>
  <si>
    <t>100 м</t>
  </si>
  <si>
    <t>2. Всего за период с 01.07.2017 по 31.07.2017 выполнено работ (оказано услуг) на общую сумму: 37230,99 руб.</t>
  </si>
  <si>
    <t>(тридцать семь тысяч двести тридцать рублей 99 копеек)</t>
  </si>
  <si>
    <t>АКТ №8</t>
  </si>
  <si>
    <t>за период с 01.08.2017 г. по 31.08.2017 г.</t>
  </si>
  <si>
    <t>Внеплановый осмотр электросетей, армазуры и электрооборудования на лестничных клетках</t>
  </si>
  <si>
    <t>2. Всего за период с 01.08.2017 по 31.08.2017 выполнено работ (оказано услуг) на общую сумму: 35906,24 руб.</t>
  </si>
  <si>
    <t>(тридцать пять тысяч девятьсот шесть рублей 24 копейки)</t>
  </si>
  <si>
    <t>АКТ №9</t>
  </si>
  <si>
    <t>за период с 01.09.2017 г. по 30.09.2017 г.</t>
  </si>
  <si>
    <t>2. Всего за период с 01.09.2017 по 30.09.2017 выполнено работ (оказано услуг) на общую сумму: 43152,65 руб.</t>
  </si>
  <si>
    <t>(сорок три тысячи сто пятьдесят два рубля 65 копеек)</t>
  </si>
  <si>
    <t>АКТ №10</t>
  </si>
  <si>
    <t>за период с 01.10.2017 г. по 31.10.2017 г.</t>
  </si>
  <si>
    <t>2. Всего за период с 01.10.2017 по 31.10.2017 выполнено работ (оказано услуг) на общую сумму: 48364,14 руб.</t>
  </si>
  <si>
    <t>(сорок восемь тысяч триста шестьдесят четыре рубля 14 копеек)</t>
  </si>
  <si>
    <t>АКТ №11</t>
  </si>
  <si>
    <t>за период с 01.11.2017 г. по 30.11.2017 г.</t>
  </si>
  <si>
    <t>за период с 01.12.2017 г. по 31.12.2017 г.</t>
  </si>
  <si>
    <t>АКТ №12</t>
  </si>
  <si>
    <t>2. Всего за период с 01.01.2017 по 31.01.2017 выполнено работ (оказано услуг) на общую сумму: 54337,00 руб.</t>
  </si>
  <si>
    <t>(пятьдесят четыре тысячи триста тридцать семь рублей 00 копеек)</t>
  </si>
  <si>
    <t>2. Всего за период с 01.02.2017 по 28.02.2017 выполнено работ (оказано услуг) на общую сумму: 59353,84 руб.</t>
  </si>
  <si>
    <t>(пятьдесят девять тысяч триста пятьдесят три рубля 84 копейки)</t>
  </si>
  <si>
    <t>2. Всего за период с 01.03.2017 по 31.03.2017 выполнено работ (оказано услуг) на общую сумму: 39018,12 руб.</t>
  </si>
  <si>
    <t>(тридцать девять тысяч восемнадцать рублей 12 копеек)</t>
  </si>
  <si>
    <t>2. Всего за период с 01.04.2017 по 30.04.2017 выполнено работ (оказано услуг) на общую сумму: 46369,32 руб.</t>
  </si>
  <si>
    <t>(сорок шесть тысяч триста шестьдесят девять рублей 32 копейки)</t>
  </si>
  <si>
    <t>2. Всего за период с 01.11.2017 по 30.11.2017 выполнено работ (оказано услуг) на общую сумму: 38760,46 руб.</t>
  </si>
  <si>
    <t>(тридцать восемь тысяч семьсот щестьдесят рублей 46 копеек)</t>
  </si>
  <si>
    <t>2. Всего за период с 01.12.2017 по 31.12.2017 выполнено работ (оказано услуг) на общую сумму: 44159,18 руб.</t>
  </si>
  <si>
    <t>(сорок четыре тысячи сто пятьдесят девять рублей 18 копеек)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</si>
</sst>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135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136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69"/>
      <c r="G6" s="57"/>
      <c r="H6" s="69"/>
      <c r="I6" s="30">
        <v>42766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2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3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4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/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5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customHeight="1">
      <c r="A44" s="33">
        <v>10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hidden="1" customHeight="1">
      <c r="A46" s="41">
        <v>15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v>0</v>
      </c>
      <c r="J46" s="23"/>
      <c r="L46" s="19"/>
      <c r="M46" s="20"/>
      <c r="N46" s="21"/>
    </row>
    <row r="47" spans="1:14" ht="15.75" hidden="1" customHeight="1">
      <c r="A47" s="41"/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16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17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1">
        <v>18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v>0</v>
      </c>
      <c r="J50" s="23"/>
      <c r="L50" s="19"/>
      <c r="M50" s="20"/>
      <c r="N50" s="21"/>
    </row>
    <row r="51" spans="1:14" ht="15.75" customHeight="1">
      <c r="A51" s="41">
        <v>11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13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v>0</v>
      </c>
      <c r="J52" s="23"/>
      <c r="L52" s="19"/>
      <c r="M52" s="20"/>
      <c r="N52" s="21"/>
    </row>
    <row r="53" spans="1:14" ht="31.5" hidden="1" customHeight="1">
      <c r="A53" s="41">
        <v>14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15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v>0</v>
      </c>
      <c r="J54" s="23"/>
      <c r="L54" s="19"/>
      <c r="M54" s="20"/>
      <c r="N54" s="21"/>
    </row>
    <row r="55" spans="1:14" ht="15.75" customHeight="1">
      <c r="A55" s="41">
        <v>12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customHeight="1">
      <c r="A56" s="41">
        <v>13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140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customHeight="1">
      <c r="A58" s="53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customHeight="1">
      <c r="A59" s="41">
        <v>14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/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v>0</v>
      </c>
      <c r="J60" s="23"/>
      <c r="L60" s="19"/>
      <c r="M60" s="20"/>
      <c r="N60" s="21"/>
    </row>
    <row r="61" spans="1:14" ht="15.75" hidden="1" customHeight="1">
      <c r="A61" s="41"/>
      <c r="B61" s="62" t="s">
        <v>43</v>
      </c>
      <c r="C61" s="62"/>
      <c r="D61" s="62"/>
      <c r="E61" s="62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62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4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4"/>
        <v>0.28467000000000003</v>
      </c>
      <c r="I65" s="13">
        <v>0</v>
      </c>
    </row>
    <row r="66" spans="1:22" ht="15.75" hidden="1" customHeight="1">
      <c r="A66" s="29">
        <v>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4"/>
        <v>19.178873500000002</v>
      </c>
      <c r="I66" s="13">
        <v>0</v>
      </c>
    </row>
    <row r="67" spans="1:22" ht="15.75" hidden="1" customHeight="1">
      <c r="A67" s="29">
        <v>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4"/>
        <v>1.4934660500000001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10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4"/>
        <v>28.138677000000005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11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4"/>
        <v>0.36062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12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4"/>
        <v>0.33645199999999997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hidden="1" customHeight="1">
      <c r="A71" s="29">
        <v>13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4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15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4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5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5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5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5"/>
        <v>1.0614100000000002</v>
      </c>
      <c r="I77" s="13">
        <v>0</v>
      </c>
    </row>
    <row r="78" spans="1:22" ht="15.75" customHeight="1">
      <c r="A78" s="29">
        <v>16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5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6">SUM(F80*G80/1000)</f>
        <v>4.4637839999999995</v>
      </c>
      <c r="I80" s="13">
        <v>0</v>
      </c>
    </row>
    <row r="81" spans="1:9" ht="15.75" hidden="1" customHeight="1">
      <c r="A81" s="53"/>
      <c r="B81" s="62" t="s">
        <v>123</v>
      </c>
      <c r="C81" s="62"/>
      <c r="D81" s="62"/>
      <c r="E81" s="62"/>
      <c r="F81" s="70"/>
      <c r="G81" s="62"/>
      <c r="H81" s="70"/>
      <c r="I81" s="18"/>
    </row>
    <row r="82" spans="1:9" ht="15.75" hidden="1" customHeight="1">
      <c r="A82" s="29">
        <v>36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v>0</v>
      </c>
    </row>
    <row r="83" spans="1:9" ht="15.75" customHeight="1">
      <c r="A83" s="124" t="s">
        <v>141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17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18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19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53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SUM(I16+I17+I18+I27+I28+I39+I40+I41+I42+I44+I51+I55+I56+I59+I72+I78+I84+I85+I86)</f>
        <v>51617.675394666665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15.75" customHeight="1">
      <c r="A89" s="29">
        <v>20</v>
      </c>
      <c r="B89" s="106" t="s">
        <v>153</v>
      </c>
      <c r="C89" s="107" t="s">
        <v>154</v>
      </c>
      <c r="D89" s="52"/>
      <c r="E89" s="13"/>
      <c r="F89" s="13">
        <v>3</v>
      </c>
      <c r="G89" s="13">
        <v>128.96</v>
      </c>
      <c r="H89" s="100">
        <f t="shared" ref="H89:H91" si="7">G89*F89/1000</f>
        <v>0.38688</v>
      </c>
      <c r="I89" s="13">
        <f t="shared" ref="I89" si="8">G89*3</f>
        <v>386.88</v>
      </c>
    </row>
    <row r="90" spans="1:9" ht="15.75" customHeight="1">
      <c r="A90" s="29">
        <v>21</v>
      </c>
      <c r="B90" s="106" t="s">
        <v>155</v>
      </c>
      <c r="C90" s="107" t="s">
        <v>117</v>
      </c>
      <c r="D90" s="52"/>
      <c r="E90" s="13"/>
      <c r="F90" s="13">
        <v>3</v>
      </c>
      <c r="G90" s="13">
        <v>189.88</v>
      </c>
      <c r="H90" s="100">
        <f>G90*F90/1000</f>
        <v>0.56964000000000004</v>
      </c>
      <c r="I90" s="13">
        <f>G90*3</f>
        <v>569.64</v>
      </c>
    </row>
    <row r="91" spans="1:9" ht="15.75" customHeight="1">
      <c r="A91" s="29">
        <v>22</v>
      </c>
      <c r="B91" s="106" t="s">
        <v>156</v>
      </c>
      <c r="C91" s="107" t="s">
        <v>157</v>
      </c>
      <c r="D91" s="52"/>
      <c r="E91" s="13"/>
      <c r="F91" s="13">
        <v>20</v>
      </c>
      <c r="G91" s="13">
        <v>88.14</v>
      </c>
      <c r="H91" s="100">
        <f t="shared" si="7"/>
        <v>1.7627999999999999</v>
      </c>
      <c r="I91" s="13">
        <f>G91*20</f>
        <v>1762.8</v>
      </c>
    </row>
    <row r="92" spans="1:9" ht="15.75" customHeight="1">
      <c r="A92" s="29"/>
      <c r="B92" s="46" t="s">
        <v>51</v>
      </c>
      <c r="C92" s="42"/>
      <c r="D92" s="54"/>
      <c r="E92" s="42">
        <v>1</v>
      </c>
      <c r="F92" s="42"/>
      <c r="G92" s="42"/>
      <c r="H92" s="42"/>
      <c r="I92" s="31">
        <f>SUM(I89:I91)</f>
        <v>2719.3199999999997</v>
      </c>
    </row>
    <row r="93" spans="1:9" ht="15.75" customHeight="1">
      <c r="A93" s="29"/>
      <c r="B93" s="52" t="s">
        <v>78</v>
      </c>
      <c r="C93" s="15"/>
      <c r="D93" s="15"/>
      <c r="E93" s="43"/>
      <c r="F93" s="43"/>
      <c r="G93" s="44"/>
      <c r="H93" s="44"/>
      <c r="I93" s="17">
        <v>0</v>
      </c>
    </row>
    <row r="94" spans="1:9" ht="15.75" customHeight="1">
      <c r="A94" s="55"/>
      <c r="B94" s="47" t="s">
        <v>142</v>
      </c>
      <c r="C94" s="34"/>
      <c r="D94" s="34"/>
      <c r="E94" s="34"/>
      <c r="F94" s="34"/>
      <c r="G94" s="34"/>
      <c r="H94" s="34"/>
      <c r="I94" s="45">
        <f>I87+I92</f>
        <v>54336.995394666665</v>
      </c>
    </row>
    <row r="95" spans="1:9" ht="15.75">
      <c r="A95" s="130" t="s">
        <v>213</v>
      </c>
      <c r="B95" s="130"/>
      <c r="C95" s="130"/>
      <c r="D95" s="130"/>
      <c r="E95" s="130"/>
      <c r="F95" s="130"/>
      <c r="G95" s="130"/>
      <c r="H95" s="130"/>
      <c r="I95" s="130"/>
    </row>
    <row r="96" spans="1:9" ht="15.75">
      <c r="A96" s="61"/>
      <c r="B96" s="146" t="s">
        <v>214</v>
      </c>
      <c r="C96" s="146"/>
      <c r="D96" s="146"/>
      <c r="E96" s="146"/>
      <c r="F96" s="146"/>
      <c r="G96" s="146"/>
      <c r="H96" s="81"/>
      <c r="I96" s="3"/>
    </row>
    <row r="97" spans="1:9">
      <c r="A97" s="56"/>
      <c r="B97" s="142" t="s">
        <v>6</v>
      </c>
      <c r="C97" s="142"/>
      <c r="D97" s="142"/>
      <c r="E97" s="142"/>
      <c r="F97" s="142"/>
      <c r="G97" s="142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50" t="s">
        <v>7</v>
      </c>
      <c r="B99" s="150"/>
      <c r="C99" s="150"/>
      <c r="D99" s="150"/>
      <c r="E99" s="150"/>
      <c r="F99" s="150"/>
      <c r="G99" s="150"/>
      <c r="H99" s="150"/>
      <c r="I99" s="150"/>
    </row>
    <row r="100" spans="1:9" ht="15.75">
      <c r="A100" s="150" t="s">
        <v>8</v>
      </c>
      <c r="B100" s="150"/>
      <c r="C100" s="150"/>
      <c r="D100" s="150"/>
      <c r="E100" s="150"/>
      <c r="F100" s="150"/>
      <c r="G100" s="150"/>
      <c r="H100" s="150"/>
      <c r="I100" s="150"/>
    </row>
    <row r="101" spans="1:9" ht="15.75">
      <c r="A101" s="147" t="s">
        <v>60</v>
      </c>
      <c r="B101" s="147"/>
      <c r="C101" s="147"/>
      <c r="D101" s="147"/>
      <c r="E101" s="147"/>
      <c r="F101" s="147"/>
      <c r="G101" s="147"/>
      <c r="H101" s="147"/>
      <c r="I101" s="147"/>
    </row>
    <row r="102" spans="1:9" ht="15.75">
      <c r="A102" s="11"/>
    </row>
    <row r="103" spans="1:9" ht="15.75">
      <c r="A103" s="148" t="s">
        <v>9</v>
      </c>
      <c r="B103" s="148"/>
      <c r="C103" s="148"/>
      <c r="D103" s="148"/>
      <c r="E103" s="148"/>
      <c r="F103" s="148"/>
      <c r="G103" s="148"/>
      <c r="H103" s="148"/>
      <c r="I103" s="148"/>
    </row>
    <row r="104" spans="1:9" ht="15.75">
      <c r="A104" s="4"/>
    </row>
    <row r="105" spans="1:9" ht="15.75">
      <c r="B105" s="59" t="s">
        <v>10</v>
      </c>
      <c r="C105" s="149" t="s">
        <v>88</v>
      </c>
      <c r="D105" s="149"/>
      <c r="E105" s="149"/>
      <c r="F105" s="79"/>
      <c r="I105" s="60"/>
    </row>
    <row r="106" spans="1:9">
      <c r="A106" s="56"/>
      <c r="C106" s="142" t="s">
        <v>11</v>
      </c>
      <c r="D106" s="142"/>
      <c r="E106" s="142"/>
      <c r="F106" s="24"/>
      <c r="I106" s="58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59" t="s">
        <v>13</v>
      </c>
      <c r="C108" s="144"/>
      <c r="D108" s="144"/>
      <c r="E108" s="144"/>
      <c r="F108" s="80"/>
      <c r="I108" s="60"/>
    </row>
    <row r="109" spans="1:9">
      <c r="A109" s="56"/>
      <c r="C109" s="131" t="s">
        <v>11</v>
      </c>
      <c r="D109" s="131"/>
      <c r="E109" s="131"/>
      <c r="F109" s="68"/>
      <c r="I109" s="58" t="s">
        <v>12</v>
      </c>
    </row>
    <row r="110" spans="1:9" ht="15.75">
      <c r="A110" s="4" t="s">
        <v>14</v>
      </c>
    </row>
    <row r="111" spans="1:9">
      <c r="A111" s="145" t="s">
        <v>15</v>
      </c>
      <c r="B111" s="145"/>
      <c r="C111" s="145"/>
      <c r="D111" s="145"/>
      <c r="E111" s="145"/>
      <c r="F111" s="145"/>
      <c r="G111" s="145"/>
      <c r="H111" s="145"/>
      <c r="I111" s="145"/>
    </row>
    <row r="112" spans="1:9" ht="45" customHeight="1">
      <c r="A112" s="143" t="s">
        <v>16</v>
      </c>
      <c r="B112" s="143"/>
      <c r="C112" s="143"/>
      <c r="D112" s="143"/>
      <c r="E112" s="143"/>
      <c r="F112" s="143"/>
      <c r="G112" s="143"/>
      <c r="H112" s="143"/>
      <c r="I112" s="143"/>
    </row>
    <row r="113" spans="1:9" ht="30" customHeight="1">
      <c r="A113" s="143" t="s">
        <v>17</v>
      </c>
      <c r="B113" s="143"/>
      <c r="C113" s="143"/>
      <c r="D113" s="143"/>
      <c r="E113" s="143"/>
      <c r="F113" s="143"/>
      <c r="G113" s="143"/>
      <c r="H113" s="143"/>
      <c r="I113" s="143"/>
    </row>
    <row r="114" spans="1:9" ht="30" customHeight="1">
      <c r="A114" s="143" t="s">
        <v>21</v>
      </c>
      <c r="B114" s="143"/>
      <c r="C114" s="143"/>
      <c r="D114" s="143"/>
      <c r="E114" s="143"/>
      <c r="F114" s="143"/>
      <c r="G114" s="143"/>
      <c r="H114" s="143"/>
      <c r="I114" s="143"/>
    </row>
    <row r="115" spans="1:9" ht="15.75">
      <c r="A115" s="143" t="s">
        <v>20</v>
      </c>
      <c r="B115" s="143"/>
      <c r="C115" s="143"/>
      <c r="D115" s="143"/>
      <c r="E115" s="143"/>
      <c r="F115" s="143"/>
      <c r="G115" s="143"/>
      <c r="H115" s="143"/>
      <c r="I115" s="143"/>
    </row>
  </sheetData>
  <autoFilter ref="I12:I65"/>
  <mergeCells count="29">
    <mergeCell ref="B96:G96"/>
    <mergeCell ref="B97:G97"/>
    <mergeCell ref="A101:I101"/>
    <mergeCell ref="A103:I103"/>
    <mergeCell ref="C105:E105"/>
    <mergeCell ref="A99:I99"/>
    <mergeCell ref="A100:I100"/>
    <mergeCell ref="C106:E106"/>
    <mergeCell ref="A114:I114"/>
    <mergeCell ref="A115:I115"/>
    <mergeCell ref="C108:E108"/>
    <mergeCell ref="C109:E109"/>
    <mergeCell ref="A111:I111"/>
    <mergeCell ref="A112:I112"/>
    <mergeCell ref="A113:I113"/>
    <mergeCell ref="A83:I83"/>
    <mergeCell ref="A88:I88"/>
    <mergeCell ref="A95:I95"/>
    <mergeCell ref="R70:U70"/>
    <mergeCell ref="A3:I3"/>
    <mergeCell ref="A4:I4"/>
    <mergeCell ref="A8:I8"/>
    <mergeCell ref="A10:I10"/>
    <mergeCell ref="A5:I5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205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206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43039</v>
      </c>
      <c r="J6" s="2"/>
      <c r="K6" s="2"/>
      <c r="L6" s="2"/>
      <c r="M6" s="2"/>
    </row>
    <row r="7" spans="1:13" ht="15.75" customHeight="1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6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7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8</v>
      </c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9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hidden="1" customHeight="1">
      <c r="A46" s="41">
        <v>12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13</v>
      </c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14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15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16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17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customHeight="1">
      <c r="A52" s="41">
        <v>10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customHeight="1">
      <c r="A53" s="41">
        <v>11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customHeight="1">
      <c r="A54" s="41">
        <v>12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customHeight="1">
      <c r="A55" s="41">
        <v>13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customHeight="1">
      <c r="A56" s="41">
        <v>14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140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hidden="1" customHeight="1">
      <c r="A58" s="82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6" t="s">
        <v>43</v>
      </c>
      <c r="C61" s="76"/>
      <c r="D61" s="76"/>
      <c r="E61" s="76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6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hidden="1" customHeight="1">
      <c r="A71" s="29">
        <v>18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6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15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8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8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9">SUM(F80*G80/1000)</f>
        <v>4.4637839999999995</v>
      </c>
      <c r="I80" s="13">
        <v>0</v>
      </c>
    </row>
    <row r="81" spans="1:9" ht="15.75" hidden="1" customHeight="1">
      <c r="A81" s="82"/>
      <c r="B81" s="76" t="s">
        <v>123</v>
      </c>
      <c r="C81" s="76"/>
      <c r="D81" s="76"/>
      <c r="E81" s="76"/>
      <c r="F81" s="76"/>
      <c r="G81" s="76"/>
      <c r="H81" s="76"/>
      <c r="I81" s="18"/>
    </row>
    <row r="82" spans="1:9" ht="15.75" hidden="1" customHeight="1">
      <c r="A82" s="29">
        <v>15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f>G82</f>
        <v>13707.8</v>
      </c>
    </row>
    <row r="83" spans="1:9" ht="15.75" customHeight="1">
      <c r="A83" s="124" t="s">
        <v>141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16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17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18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82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SUM(I16+I17+I18+I27+I28+I31+I32+I34+I35+I52+I53+I54+I55+I56+I72+I84+I85+I86)</f>
        <v>48328.328145111103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31.5" customHeight="1">
      <c r="A89" s="29">
        <v>19</v>
      </c>
      <c r="B89" s="106" t="s">
        <v>198</v>
      </c>
      <c r="C89" s="107" t="s">
        <v>37</v>
      </c>
      <c r="D89" s="65"/>
      <c r="E89" s="36"/>
      <c r="F89" s="36">
        <v>0.02</v>
      </c>
      <c r="G89" s="36">
        <v>3581.13</v>
      </c>
      <c r="H89" s="104">
        <f t="shared" ref="H89" si="10">G89*F89/1000</f>
        <v>7.1622600000000008E-2</v>
      </c>
      <c r="I89" s="123">
        <f>G89*0.01</f>
        <v>35.811300000000003</v>
      </c>
    </row>
    <row r="90" spans="1:9" ht="15.75" customHeight="1">
      <c r="A90" s="29"/>
      <c r="B90" s="46" t="s">
        <v>51</v>
      </c>
      <c r="C90" s="42"/>
      <c r="D90" s="54"/>
      <c r="E90" s="42">
        <v>1</v>
      </c>
      <c r="F90" s="42"/>
      <c r="G90" s="42"/>
      <c r="H90" s="42"/>
      <c r="I90" s="31">
        <f>SUM(I89)</f>
        <v>35.811300000000003</v>
      </c>
    </row>
    <row r="91" spans="1:9" ht="15.75" customHeight="1">
      <c r="A91" s="29"/>
      <c r="B91" s="52" t="s">
        <v>78</v>
      </c>
      <c r="C91" s="15"/>
      <c r="D91" s="15"/>
      <c r="E91" s="43"/>
      <c r="F91" s="43"/>
      <c r="G91" s="44"/>
      <c r="H91" s="44"/>
      <c r="I91" s="17">
        <v>0</v>
      </c>
    </row>
    <row r="92" spans="1:9" ht="15.75" customHeight="1">
      <c r="A92" s="55"/>
      <c r="B92" s="47" t="s">
        <v>142</v>
      </c>
      <c r="C92" s="34"/>
      <c r="D92" s="34"/>
      <c r="E92" s="34"/>
      <c r="F92" s="34"/>
      <c r="G92" s="34"/>
      <c r="H92" s="34"/>
      <c r="I92" s="45">
        <f>I87+I90</f>
        <v>48364.139445111105</v>
      </c>
    </row>
    <row r="93" spans="1:9" ht="15.75">
      <c r="A93" s="130" t="s">
        <v>207</v>
      </c>
      <c r="B93" s="130"/>
      <c r="C93" s="130"/>
      <c r="D93" s="130"/>
      <c r="E93" s="130"/>
      <c r="F93" s="130"/>
      <c r="G93" s="130"/>
      <c r="H93" s="130"/>
      <c r="I93" s="130"/>
    </row>
    <row r="94" spans="1:9" ht="15.75">
      <c r="A94" s="61"/>
      <c r="B94" s="146" t="s">
        <v>208</v>
      </c>
      <c r="C94" s="146"/>
      <c r="D94" s="146"/>
      <c r="E94" s="146"/>
      <c r="F94" s="146"/>
      <c r="G94" s="146"/>
      <c r="H94" s="81"/>
      <c r="I94" s="3"/>
    </row>
    <row r="95" spans="1:9">
      <c r="A95" s="72"/>
      <c r="B95" s="142" t="s">
        <v>6</v>
      </c>
      <c r="C95" s="142"/>
      <c r="D95" s="142"/>
      <c r="E95" s="142"/>
      <c r="F95" s="142"/>
      <c r="G95" s="142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50" t="s">
        <v>7</v>
      </c>
      <c r="B97" s="150"/>
      <c r="C97" s="150"/>
      <c r="D97" s="150"/>
      <c r="E97" s="150"/>
      <c r="F97" s="150"/>
      <c r="G97" s="150"/>
      <c r="H97" s="150"/>
      <c r="I97" s="150"/>
    </row>
    <row r="98" spans="1:9" ht="15.75">
      <c r="A98" s="150" t="s">
        <v>8</v>
      </c>
      <c r="B98" s="150"/>
      <c r="C98" s="150"/>
      <c r="D98" s="150"/>
      <c r="E98" s="150"/>
      <c r="F98" s="150"/>
      <c r="G98" s="150"/>
      <c r="H98" s="150"/>
      <c r="I98" s="150"/>
    </row>
    <row r="99" spans="1:9" ht="15.75">
      <c r="A99" s="147" t="s">
        <v>60</v>
      </c>
      <c r="B99" s="147"/>
      <c r="C99" s="147"/>
      <c r="D99" s="147"/>
      <c r="E99" s="147"/>
      <c r="F99" s="147"/>
      <c r="G99" s="147"/>
      <c r="H99" s="147"/>
      <c r="I99" s="147"/>
    </row>
    <row r="100" spans="1:9" ht="15.75">
      <c r="A100" s="11"/>
    </row>
    <row r="101" spans="1:9" ht="15.75">
      <c r="A101" s="148" t="s">
        <v>9</v>
      </c>
      <c r="B101" s="148"/>
      <c r="C101" s="148"/>
      <c r="D101" s="148"/>
      <c r="E101" s="148"/>
      <c r="F101" s="148"/>
      <c r="G101" s="148"/>
      <c r="H101" s="148"/>
      <c r="I101" s="148"/>
    </row>
    <row r="102" spans="1:9" ht="15.75">
      <c r="A102" s="4"/>
    </row>
    <row r="103" spans="1:9" ht="15.75">
      <c r="B103" s="71" t="s">
        <v>10</v>
      </c>
      <c r="C103" s="149" t="s">
        <v>88</v>
      </c>
      <c r="D103" s="149"/>
      <c r="E103" s="149"/>
      <c r="F103" s="79"/>
      <c r="I103" s="74"/>
    </row>
    <row r="104" spans="1:9">
      <c r="A104" s="72"/>
      <c r="C104" s="142" t="s">
        <v>11</v>
      </c>
      <c r="D104" s="142"/>
      <c r="E104" s="142"/>
      <c r="F104" s="24"/>
      <c r="I104" s="73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71" t="s">
        <v>13</v>
      </c>
      <c r="C106" s="144"/>
      <c r="D106" s="144"/>
      <c r="E106" s="144"/>
      <c r="F106" s="80"/>
      <c r="I106" s="74"/>
    </row>
    <row r="107" spans="1:9">
      <c r="A107" s="72"/>
      <c r="C107" s="131" t="s">
        <v>11</v>
      </c>
      <c r="D107" s="131"/>
      <c r="E107" s="131"/>
      <c r="F107" s="72"/>
      <c r="I107" s="73" t="s">
        <v>12</v>
      </c>
    </row>
    <row r="108" spans="1:9" ht="15.75">
      <c r="A108" s="4" t="s">
        <v>14</v>
      </c>
    </row>
    <row r="109" spans="1:9">
      <c r="A109" s="145" t="s">
        <v>15</v>
      </c>
      <c r="B109" s="145"/>
      <c r="C109" s="145"/>
      <c r="D109" s="145"/>
      <c r="E109" s="145"/>
      <c r="F109" s="145"/>
      <c r="G109" s="145"/>
      <c r="H109" s="145"/>
      <c r="I109" s="145"/>
    </row>
    <row r="110" spans="1:9" ht="45" customHeight="1">
      <c r="A110" s="143" t="s">
        <v>16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17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30" customHeight="1">
      <c r="A112" s="143" t="s">
        <v>21</v>
      </c>
      <c r="B112" s="143"/>
      <c r="C112" s="143"/>
      <c r="D112" s="143"/>
      <c r="E112" s="143"/>
      <c r="F112" s="143"/>
      <c r="G112" s="143"/>
      <c r="H112" s="143"/>
      <c r="I112" s="143"/>
    </row>
    <row r="113" spans="1:9" ht="15.75">
      <c r="A113" s="143" t="s">
        <v>20</v>
      </c>
      <c r="B113" s="143"/>
      <c r="C113" s="143"/>
      <c r="D113" s="143"/>
      <c r="E113" s="143"/>
      <c r="F113" s="143"/>
      <c r="G113" s="143"/>
      <c r="H113" s="143"/>
      <c r="I113" s="143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3:I83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209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210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117"/>
      <c r="C6" s="117"/>
      <c r="D6" s="117"/>
      <c r="E6" s="117"/>
      <c r="F6" s="117"/>
      <c r="G6" s="117"/>
      <c r="H6" s="117"/>
      <c r="I6" s="30">
        <v>43069</v>
      </c>
      <c r="J6" s="2"/>
      <c r="K6" s="2"/>
      <c r="L6" s="2"/>
      <c r="M6" s="2"/>
    </row>
    <row r="7" spans="1:13" ht="15.75" customHeight="1">
      <c r="B7" s="121"/>
      <c r="C7" s="121"/>
      <c r="D7" s="12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6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7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>
        <v>8</v>
      </c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9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customHeight="1">
      <c r="A44" s="33">
        <v>10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hidden="1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hidden="1" customHeight="1">
      <c r="A46" s="41">
        <v>12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13</v>
      </c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14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15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16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17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10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11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12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13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14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169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customHeight="1">
      <c r="A58" s="119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customHeight="1">
      <c r="A59" s="41">
        <v>11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118" t="s">
        <v>43</v>
      </c>
      <c r="C61" s="118"/>
      <c r="D61" s="118"/>
      <c r="E61" s="118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118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hidden="1" customHeight="1">
      <c r="A71" s="29">
        <v>18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6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12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8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8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9">SUM(F80*G80/1000)</f>
        <v>4.4637839999999995</v>
      </c>
      <c r="I80" s="13">
        <v>0</v>
      </c>
    </row>
    <row r="81" spans="1:9" ht="15.75" hidden="1" customHeight="1">
      <c r="A81" s="119"/>
      <c r="B81" s="118" t="s">
        <v>123</v>
      </c>
      <c r="C81" s="118"/>
      <c r="D81" s="118"/>
      <c r="E81" s="118"/>
      <c r="F81" s="118"/>
      <c r="G81" s="118"/>
      <c r="H81" s="118"/>
      <c r="I81" s="18"/>
    </row>
    <row r="82" spans="1:9" ht="15.75" hidden="1" customHeight="1">
      <c r="A82" s="29">
        <v>15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f>G82</f>
        <v>13707.8</v>
      </c>
    </row>
    <row r="83" spans="1:9" ht="15.75" customHeight="1">
      <c r="A83" s="124" t="s">
        <v>170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13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14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15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119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SUM(I16+I17+I18+I27+I28+I39+I40+I41+I42+I44+I59+I72+I84+I85+I86)</f>
        <v>38760.460346666659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15.75" customHeight="1">
      <c r="A89" s="29"/>
      <c r="B89" s="46" t="s">
        <v>51</v>
      </c>
      <c r="C89" s="42"/>
      <c r="D89" s="54"/>
      <c r="E89" s="42">
        <v>1</v>
      </c>
      <c r="F89" s="42"/>
      <c r="G89" s="42"/>
      <c r="H89" s="42"/>
      <c r="I89" s="31">
        <f>SUM(A88)</f>
        <v>0</v>
      </c>
    </row>
    <row r="90" spans="1:9" ht="15.75" customHeight="1">
      <c r="A90" s="29"/>
      <c r="B90" s="52" t="s">
        <v>78</v>
      </c>
      <c r="C90" s="15"/>
      <c r="D90" s="15"/>
      <c r="E90" s="43"/>
      <c r="F90" s="43"/>
      <c r="G90" s="44"/>
      <c r="H90" s="44"/>
      <c r="I90" s="17">
        <v>0</v>
      </c>
    </row>
    <row r="91" spans="1:9" ht="15.75" customHeight="1">
      <c r="A91" s="55"/>
      <c r="B91" s="47" t="s">
        <v>142</v>
      </c>
      <c r="C91" s="34"/>
      <c r="D91" s="34"/>
      <c r="E91" s="34"/>
      <c r="F91" s="34"/>
      <c r="G91" s="34"/>
      <c r="H91" s="34"/>
      <c r="I91" s="45">
        <f>I87+I89</f>
        <v>38760.460346666659</v>
      </c>
    </row>
    <row r="92" spans="1:9" ht="15.75">
      <c r="A92" s="130" t="s">
        <v>221</v>
      </c>
      <c r="B92" s="130"/>
      <c r="C92" s="130"/>
      <c r="D92" s="130"/>
      <c r="E92" s="130"/>
      <c r="F92" s="130"/>
      <c r="G92" s="130"/>
      <c r="H92" s="130"/>
      <c r="I92" s="130"/>
    </row>
    <row r="93" spans="1:9" ht="15.75">
      <c r="A93" s="61"/>
      <c r="B93" s="146" t="s">
        <v>222</v>
      </c>
      <c r="C93" s="146"/>
      <c r="D93" s="146"/>
      <c r="E93" s="146"/>
      <c r="F93" s="146"/>
      <c r="G93" s="146"/>
      <c r="H93" s="81"/>
      <c r="I93" s="3"/>
    </row>
    <row r="94" spans="1:9">
      <c r="A94" s="116"/>
      <c r="B94" s="142" t="s">
        <v>6</v>
      </c>
      <c r="C94" s="142"/>
      <c r="D94" s="142"/>
      <c r="E94" s="142"/>
      <c r="F94" s="142"/>
      <c r="G94" s="142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50" t="s">
        <v>7</v>
      </c>
      <c r="B96" s="150"/>
      <c r="C96" s="150"/>
      <c r="D96" s="150"/>
      <c r="E96" s="150"/>
      <c r="F96" s="150"/>
      <c r="G96" s="150"/>
      <c r="H96" s="150"/>
      <c r="I96" s="150"/>
    </row>
    <row r="97" spans="1:9" ht="15.75">
      <c r="A97" s="150" t="s">
        <v>8</v>
      </c>
      <c r="B97" s="150"/>
      <c r="C97" s="150"/>
      <c r="D97" s="150"/>
      <c r="E97" s="150"/>
      <c r="F97" s="150"/>
      <c r="G97" s="150"/>
      <c r="H97" s="150"/>
      <c r="I97" s="150"/>
    </row>
    <row r="98" spans="1:9" ht="15.75">
      <c r="A98" s="147" t="s">
        <v>60</v>
      </c>
      <c r="B98" s="147"/>
      <c r="C98" s="147"/>
      <c r="D98" s="147"/>
      <c r="E98" s="147"/>
      <c r="F98" s="147"/>
      <c r="G98" s="147"/>
      <c r="H98" s="147"/>
      <c r="I98" s="147"/>
    </row>
    <row r="99" spans="1:9" ht="15.75">
      <c r="A99" s="11"/>
    </row>
    <row r="100" spans="1:9" ht="15.75">
      <c r="A100" s="148" t="s">
        <v>9</v>
      </c>
      <c r="B100" s="148"/>
      <c r="C100" s="148"/>
      <c r="D100" s="148"/>
      <c r="E100" s="148"/>
      <c r="F100" s="148"/>
      <c r="G100" s="148"/>
      <c r="H100" s="148"/>
      <c r="I100" s="148"/>
    </row>
    <row r="101" spans="1:9" ht="15.75">
      <c r="A101" s="4"/>
    </row>
    <row r="102" spans="1:9" ht="15.75">
      <c r="B102" s="121" t="s">
        <v>10</v>
      </c>
      <c r="C102" s="149" t="s">
        <v>88</v>
      </c>
      <c r="D102" s="149"/>
      <c r="E102" s="149"/>
      <c r="F102" s="79"/>
      <c r="I102" s="120"/>
    </row>
    <row r="103" spans="1:9">
      <c r="A103" s="116"/>
      <c r="C103" s="142" t="s">
        <v>11</v>
      </c>
      <c r="D103" s="142"/>
      <c r="E103" s="142"/>
      <c r="F103" s="24"/>
      <c r="I103" s="122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121" t="s">
        <v>13</v>
      </c>
      <c r="C105" s="144"/>
      <c r="D105" s="144"/>
      <c r="E105" s="144"/>
      <c r="F105" s="80"/>
      <c r="I105" s="120"/>
    </row>
    <row r="106" spans="1:9">
      <c r="A106" s="116"/>
      <c r="C106" s="131" t="s">
        <v>11</v>
      </c>
      <c r="D106" s="131"/>
      <c r="E106" s="131"/>
      <c r="F106" s="116"/>
      <c r="I106" s="122" t="s">
        <v>12</v>
      </c>
    </row>
    <row r="107" spans="1:9" ht="15.75">
      <c r="A107" s="4" t="s">
        <v>14</v>
      </c>
    </row>
    <row r="108" spans="1:9">
      <c r="A108" s="145" t="s">
        <v>15</v>
      </c>
      <c r="B108" s="145"/>
      <c r="C108" s="145"/>
      <c r="D108" s="145"/>
      <c r="E108" s="145"/>
      <c r="F108" s="145"/>
      <c r="G108" s="145"/>
      <c r="H108" s="145"/>
      <c r="I108" s="145"/>
    </row>
    <row r="109" spans="1:9" ht="45" customHeight="1">
      <c r="A109" s="143" t="s">
        <v>16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30" customHeight="1">
      <c r="A110" s="143" t="s">
        <v>17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21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15.75">
      <c r="A112" s="143" t="s">
        <v>20</v>
      </c>
      <c r="B112" s="143"/>
      <c r="C112" s="143"/>
      <c r="D112" s="143"/>
      <c r="E112" s="143"/>
      <c r="F112" s="143"/>
      <c r="G112" s="143"/>
      <c r="H112" s="143"/>
      <c r="I112" s="143"/>
    </row>
  </sheetData>
  <autoFilter ref="I12:I65"/>
  <mergeCells count="29"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  <mergeCell ref="R70:U70"/>
    <mergeCell ref="C106:E106"/>
    <mergeCell ref="A88:I88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2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212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211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117"/>
      <c r="C6" s="117"/>
      <c r="D6" s="117"/>
      <c r="E6" s="117"/>
      <c r="F6" s="117"/>
      <c r="G6" s="117"/>
      <c r="H6" s="117"/>
      <c r="I6" s="30">
        <v>43100</v>
      </c>
      <c r="J6" s="2"/>
      <c r="K6" s="2"/>
      <c r="L6" s="2"/>
      <c r="M6" s="2"/>
    </row>
    <row r="7" spans="1:13" ht="15.75" customHeight="1">
      <c r="B7" s="121"/>
      <c r="C7" s="121"/>
      <c r="D7" s="12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6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7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>
        <v>8</v>
      </c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9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customHeight="1">
      <c r="A44" s="33">
        <v>10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hidden="1" customHeight="1">
      <c r="A46" s="41">
        <v>12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13</v>
      </c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14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15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16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customHeight="1">
      <c r="A51" s="41">
        <v>11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10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11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12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13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14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140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customHeight="1">
      <c r="A58" s="119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customHeight="1">
      <c r="A59" s="41">
        <v>12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customHeight="1">
      <c r="A60" s="41">
        <v>13</v>
      </c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f>G60*1.5</f>
        <v>2251.5</v>
      </c>
      <c r="J60" s="23"/>
      <c r="L60" s="19"/>
      <c r="M60" s="20"/>
      <c r="N60" s="21"/>
    </row>
    <row r="61" spans="1:14" ht="15.75" hidden="1" customHeight="1">
      <c r="A61" s="41"/>
      <c r="B61" s="118" t="s">
        <v>43</v>
      </c>
      <c r="C61" s="118"/>
      <c r="D61" s="118"/>
      <c r="E61" s="118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118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hidden="1" customHeight="1">
      <c r="A71" s="29">
        <v>18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6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14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8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8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9">SUM(F80*G80/1000)</f>
        <v>4.4637839999999995</v>
      </c>
      <c r="I80" s="13">
        <v>0</v>
      </c>
    </row>
    <row r="81" spans="1:9" ht="15.75" hidden="1" customHeight="1">
      <c r="A81" s="119"/>
      <c r="B81" s="118" t="s">
        <v>123</v>
      </c>
      <c r="C81" s="118"/>
      <c r="D81" s="118"/>
      <c r="E81" s="118"/>
      <c r="F81" s="118"/>
      <c r="G81" s="118"/>
      <c r="H81" s="118"/>
      <c r="I81" s="18"/>
    </row>
    <row r="82" spans="1:9" ht="15.75" hidden="1" customHeight="1">
      <c r="A82" s="29">
        <v>15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f>G82</f>
        <v>13707.8</v>
      </c>
    </row>
    <row r="83" spans="1:9" ht="15.75" customHeight="1">
      <c r="A83" s="124" t="s">
        <v>141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15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16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17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119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SUM(I16+I17+I18+I27+I28+I39+I40+I41+I42+I44+I51+I59+I60+I72+I84+I85+I86)</f>
        <v>44159.175394666658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15.75" customHeight="1">
      <c r="A89" s="29"/>
      <c r="B89" s="46" t="s">
        <v>51</v>
      </c>
      <c r="C89" s="42"/>
      <c r="D89" s="54"/>
      <c r="E89" s="42">
        <v>1</v>
      </c>
      <c r="F89" s="42"/>
      <c r="G89" s="42"/>
      <c r="H89" s="42"/>
      <c r="I89" s="31">
        <f>SUM(A88)</f>
        <v>0</v>
      </c>
    </row>
    <row r="90" spans="1:9" ht="15.75" customHeight="1">
      <c r="A90" s="29"/>
      <c r="B90" s="52" t="s">
        <v>78</v>
      </c>
      <c r="C90" s="15"/>
      <c r="D90" s="15"/>
      <c r="E90" s="43"/>
      <c r="F90" s="43"/>
      <c r="G90" s="44"/>
      <c r="H90" s="44"/>
      <c r="I90" s="17">
        <v>0</v>
      </c>
    </row>
    <row r="91" spans="1:9" ht="15.75" customHeight="1">
      <c r="A91" s="55"/>
      <c r="B91" s="47" t="s">
        <v>142</v>
      </c>
      <c r="C91" s="34"/>
      <c r="D91" s="34"/>
      <c r="E91" s="34"/>
      <c r="F91" s="34"/>
      <c r="G91" s="34"/>
      <c r="H91" s="34"/>
      <c r="I91" s="45">
        <f>I87+I89</f>
        <v>44159.175394666658</v>
      </c>
    </row>
    <row r="92" spans="1:9" ht="15.75">
      <c r="A92" s="130" t="s">
        <v>223</v>
      </c>
      <c r="B92" s="130"/>
      <c r="C92" s="130"/>
      <c r="D92" s="130"/>
      <c r="E92" s="130"/>
      <c r="F92" s="130"/>
      <c r="G92" s="130"/>
      <c r="H92" s="130"/>
      <c r="I92" s="130"/>
    </row>
    <row r="93" spans="1:9" ht="15.75">
      <c r="A93" s="61"/>
      <c r="B93" s="146" t="s">
        <v>224</v>
      </c>
      <c r="C93" s="146"/>
      <c r="D93" s="146"/>
      <c r="E93" s="146"/>
      <c r="F93" s="146"/>
      <c r="G93" s="146"/>
      <c r="H93" s="81"/>
      <c r="I93" s="3"/>
    </row>
    <row r="94" spans="1:9">
      <c r="A94" s="116"/>
      <c r="B94" s="142" t="s">
        <v>6</v>
      </c>
      <c r="C94" s="142"/>
      <c r="D94" s="142"/>
      <c r="E94" s="142"/>
      <c r="F94" s="142"/>
      <c r="G94" s="142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50" t="s">
        <v>7</v>
      </c>
      <c r="B96" s="150"/>
      <c r="C96" s="150"/>
      <c r="D96" s="150"/>
      <c r="E96" s="150"/>
      <c r="F96" s="150"/>
      <c r="G96" s="150"/>
      <c r="H96" s="150"/>
      <c r="I96" s="150"/>
    </row>
    <row r="97" spans="1:9" ht="15.75">
      <c r="A97" s="150" t="s">
        <v>8</v>
      </c>
      <c r="B97" s="150"/>
      <c r="C97" s="150"/>
      <c r="D97" s="150"/>
      <c r="E97" s="150"/>
      <c r="F97" s="150"/>
      <c r="G97" s="150"/>
      <c r="H97" s="150"/>
      <c r="I97" s="150"/>
    </row>
    <row r="98" spans="1:9" ht="15.75">
      <c r="A98" s="147" t="s">
        <v>60</v>
      </c>
      <c r="B98" s="147"/>
      <c r="C98" s="147"/>
      <c r="D98" s="147"/>
      <c r="E98" s="147"/>
      <c r="F98" s="147"/>
      <c r="G98" s="147"/>
      <c r="H98" s="147"/>
      <c r="I98" s="147"/>
    </row>
    <row r="99" spans="1:9" ht="15.75">
      <c r="A99" s="11"/>
    </row>
    <row r="100" spans="1:9" ht="15.75">
      <c r="A100" s="148" t="s">
        <v>9</v>
      </c>
      <c r="B100" s="148"/>
      <c r="C100" s="148"/>
      <c r="D100" s="148"/>
      <c r="E100" s="148"/>
      <c r="F100" s="148"/>
      <c r="G100" s="148"/>
      <c r="H100" s="148"/>
      <c r="I100" s="148"/>
    </row>
    <row r="101" spans="1:9" ht="15.75">
      <c r="A101" s="4"/>
    </row>
    <row r="102" spans="1:9" ht="15.75">
      <c r="B102" s="121" t="s">
        <v>10</v>
      </c>
      <c r="C102" s="149" t="s">
        <v>88</v>
      </c>
      <c r="D102" s="149"/>
      <c r="E102" s="149"/>
      <c r="F102" s="79"/>
      <c r="I102" s="120"/>
    </row>
    <row r="103" spans="1:9">
      <c r="A103" s="116"/>
      <c r="C103" s="142" t="s">
        <v>11</v>
      </c>
      <c r="D103" s="142"/>
      <c r="E103" s="142"/>
      <c r="F103" s="24"/>
      <c r="I103" s="122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121" t="s">
        <v>13</v>
      </c>
      <c r="C105" s="144"/>
      <c r="D105" s="144"/>
      <c r="E105" s="144"/>
      <c r="F105" s="80"/>
      <c r="I105" s="120"/>
    </row>
    <row r="106" spans="1:9">
      <c r="A106" s="116"/>
      <c r="C106" s="131" t="s">
        <v>11</v>
      </c>
      <c r="D106" s="131"/>
      <c r="E106" s="131"/>
      <c r="F106" s="116"/>
      <c r="I106" s="122" t="s">
        <v>12</v>
      </c>
    </row>
    <row r="107" spans="1:9" ht="15.75">
      <c r="A107" s="4" t="s">
        <v>14</v>
      </c>
    </row>
    <row r="108" spans="1:9">
      <c r="A108" s="145" t="s">
        <v>15</v>
      </c>
      <c r="B108" s="145"/>
      <c r="C108" s="145"/>
      <c r="D108" s="145"/>
      <c r="E108" s="145"/>
      <c r="F108" s="145"/>
      <c r="G108" s="145"/>
      <c r="H108" s="145"/>
      <c r="I108" s="145"/>
    </row>
    <row r="109" spans="1:9" ht="45" customHeight="1">
      <c r="A109" s="143" t="s">
        <v>16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30" customHeight="1">
      <c r="A110" s="143" t="s">
        <v>17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21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15.75">
      <c r="A112" s="143" t="s">
        <v>20</v>
      </c>
      <c r="B112" s="143"/>
      <c r="C112" s="143"/>
      <c r="D112" s="143"/>
      <c r="E112" s="143"/>
      <c r="F112" s="143"/>
      <c r="G112" s="143"/>
      <c r="H112" s="143"/>
      <c r="I112" s="143"/>
    </row>
  </sheetData>
  <autoFilter ref="I12:I65"/>
  <mergeCells count="29"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  <mergeCell ref="R70:U70"/>
    <mergeCell ref="C106:E106"/>
    <mergeCell ref="A88:I88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158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159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42794</v>
      </c>
      <c r="J6" s="2"/>
      <c r="K6" s="2"/>
      <c r="L6" s="2"/>
      <c r="M6" s="2"/>
    </row>
    <row r="7" spans="1:13" ht="15.75" customHeight="1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2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3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4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/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5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customHeight="1">
      <c r="A44" s="33">
        <v>10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hidden="1" customHeight="1">
      <c r="A46" s="41">
        <v>15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v>0</v>
      </c>
      <c r="J46" s="23"/>
      <c r="L46" s="19"/>
      <c r="M46" s="20"/>
      <c r="N46" s="21"/>
    </row>
    <row r="47" spans="1:14" ht="15.75" hidden="1" customHeight="1">
      <c r="A47" s="41"/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16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17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1">
        <v>18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v>0</v>
      </c>
      <c r="J50" s="23"/>
      <c r="L50" s="19"/>
      <c r="M50" s="20"/>
      <c r="N50" s="21"/>
    </row>
    <row r="51" spans="1:14" ht="15.75" customHeight="1">
      <c r="A51" s="41">
        <v>11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13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v>0</v>
      </c>
      <c r="J52" s="23"/>
      <c r="L52" s="19"/>
      <c r="M52" s="20"/>
      <c r="N52" s="21"/>
    </row>
    <row r="53" spans="1:14" ht="31.5" hidden="1" customHeight="1">
      <c r="A53" s="41">
        <v>14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15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v>0</v>
      </c>
      <c r="J54" s="23"/>
      <c r="L54" s="19"/>
      <c r="M54" s="20"/>
      <c r="N54" s="21"/>
    </row>
    <row r="55" spans="1:14" ht="15.75" hidden="1" customHeight="1">
      <c r="A55" s="41">
        <v>13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14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140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customHeight="1">
      <c r="A58" s="82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customHeight="1">
      <c r="A59" s="41">
        <v>12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/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v>0</v>
      </c>
      <c r="J60" s="23"/>
      <c r="L60" s="19"/>
      <c r="M60" s="20"/>
      <c r="N60" s="21"/>
    </row>
    <row r="61" spans="1:14" ht="15.75" hidden="1" customHeight="1">
      <c r="A61" s="41"/>
      <c r="B61" s="76" t="s">
        <v>43</v>
      </c>
      <c r="C61" s="76"/>
      <c r="D61" s="76"/>
      <c r="E61" s="76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6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4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4"/>
        <v>0.28467000000000003</v>
      </c>
      <c r="I65" s="13">
        <v>0</v>
      </c>
    </row>
    <row r="66" spans="1:22" ht="15.75" hidden="1" customHeight="1">
      <c r="A66" s="29">
        <v>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4"/>
        <v>19.178873500000002</v>
      </c>
      <c r="I66" s="13">
        <v>0</v>
      </c>
    </row>
    <row r="67" spans="1:22" ht="15.75" hidden="1" customHeight="1">
      <c r="A67" s="29">
        <v>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4"/>
        <v>1.4934660500000001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10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4"/>
        <v>28.138677000000005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11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4"/>
        <v>0.36062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12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4"/>
        <v>0.33645199999999997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hidden="1" customHeight="1">
      <c r="A71" s="29">
        <v>13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4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13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4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5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5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5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5"/>
        <v>1.0614100000000002</v>
      </c>
      <c r="I77" s="13">
        <v>0</v>
      </c>
    </row>
    <row r="78" spans="1:22" ht="15.75" hidden="1" customHeight="1">
      <c r="A78" s="29">
        <v>17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5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6">SUM(F80*G80/1000)</f>
        <v>4.4637839999999995</v>
      </c>
      <c r="I80" s="13">
        <v>0</v>
      </c>
    </row>
    <row r="81" spans="1:9" ht="15.75" customHeight="1">
      <c r="A81" s="82"/>
      <c r="B81" s="76" t="s">
        <v>123</v>
      </c>
      <c r="C81" s="76"/>
      <c r="D81" s="76"/>
      <c r="E81" s="76"/>
      <c r="F81" s="76"/>
      <c r="G81" s="76"/>
      <c r="H81" s="76"/>
      <c r="I81" s="18"/>
    </row>
    <row r="82" spans="1:9" ht="15.75" customHeight="1">
      <c r="A82" s="29">
        <v>14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f>G82</f>
        <v>13707.8</v>
      </c>
    </row>
    <row r="83" spans="1:9" ht="15.75" customHeight="1">
      <c r="A83" s="124" t="s">
        <v>141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15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16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17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82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SUM(I16+I17+I18+I27+I28+I39+I40+I41+I42+I44+I51+I59+I72+I82+I84+I85+I86)</f>
        <v>55615.475394666661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31.5" customHeight="1">
      <c r="A89" s="29">
        <v>18</v>
      </c>
      <c r="B89" s="106" t="s">
        <v>160</v>
      </c>
      <c r="C89" s="107" t="s">
        <v>161</v>
      </c>
      <c r="D89" s="52"/>
      <c r="E89" s="13"/>
      <c r="F89" s="13">
        <v>0.5</v>
      </c>
      <c r="G89" s="13">
        <v>2057</v>
      </c>
      <c r="H89" s="100">
        <f t="shared" ref="H89:H92" si="7">G89*F89/1000</f>
        <v>1.0285</v>
      </c>
      <c r="I89" s="13">
        <f>G89*0.5</f>
        <v>1028.5</v>
      </c>
    </row>
    <row r="90" spans="1:9" ht="31.5" customHeight="1">
      <c r="A90" s="29">
        <v>19</v>
      </c>
      <c r="B90" s="106" t="s">
        <v>162</v>
      </c>
      <c r="C90" s="107" t="s">
        <v>163</v>
      </c>
      <c r="D90" s="52"/>
      <c r="E90" s="13"/>
      <c r="F90" s="13">
        <v>1</v>
      </c>
      <c r="G90" s="13">
        <v>589.84</v>
      </c>
      <c r="H90" s="100">
        <f t="shared" si="7"/>
        <v>0.58984000000000003</v>
      </c>
      <c r="I90" s="13">
        <f>G90</f>
        <v>589.84</v>
      </c>
    </row>
    <row r="91" spans="1:9" ht="31.5" customHeight="1">
      <c r="A91" s="29">
        <v>20</v>
      </c>
      <c r="B91" s="108" t="s">
        <v>164</v>
      </c>
      <c r="C91" s="29" t="s">
        <v>165</v>
      </c>
      <c r="D91" s="52"/>
      <c r="E91" s="13"/>
      <c r="F91" s="13">
        <v>1</v>
      </c>
      <c r="G91" s="13">
        <v>1934.94</v>
      </c>
      <c r="H91" s="100">
        <f t="shared" si="7"/>
        <v>1.9349400000000001</v>
      </c>
      <c r="I91" s="13">
        <f t="shared" ref="I91:I92" si="8">G91</f>
        <v>1934.94</v>
      </c>
    </row>
    <row r="92" spans="1:9" ht="15.75" customHeight="1">
      <c r="A92" s="29">
        <v>21</v>
      </c>
      <c r="B92" s="83" t="s">
        <v>166</v>
      </c>
      <c r="C92" s="84" t="s">
        <v>29</v>
      </c>
      <c r="D92" s="52"/>
      <c r="E92" s="13"/>
      <c r="F92" s="13">
        <v>2</v>
      </c>
      <c r="G92" s="13">
        <v>185.08</v>
      </c>
      <c r="H92" s="100">
        <f t="shared" si="7"/>
        <v>0.37016000000000004</v>
      </c>
      <c r="I92" s="13">
        <f t="shared" si="8"/>
        <v>185.08</v>
      </c>
    </row>
    <row r="93" spans="1:9" ht="15.75" customHeight="1">
      <c r="A93" s="29"/>
      <c r="B93" s="46" t="s">
        <v>51</v>
      </c>
      <c r="C93" s="42"/>
      <c r="D93" s="54"/>
      <c r="E93" s="42">
        <v>1</v>
      </c>
      <c r="F93" s="42"/>
      <c r="G93" s="42"/>
      <c r="H93" s="42"/>
      <c r="I93" s="31">
        <f>SUM(I89:I92)</f>
        <v>3738.36</v>
      </c>
    </row>
    <row r="94" spans="1:9" ht="15.75" customHeight="1">
      <c r="A94" s="29"/>
      <c r="B94" s="52" t="s">
        <v>78</v>
      </c>
      <c r="C94" s="15"/>
      <c r="D94" s="15"/>
      <c r="E94" s="43"/>
      <c r="F94" s="43"/>
      <c r="G94" s="44"/>
      <c r="H94" s="44"/>
      <c r="I94" s="17">
        <v>0</v>
      </c>
    </row>
    <row r="95" spans="1:9" ht="15.75" customHeight="1">
      <c r="A95" s="55"/>
      <c r="B95" s="47" t="s">
        <v>142</v>
      </c>
      <c r="C95" s="34"/>
      <c r="D95" s="34"/>
      <c r="E95" s="34"/>
      <c r="F95" s="34"/>
      <c r="G95" s="34"/>
      <c r="H95" s="34"/>
      <c r="I95" s="45">
        <f>I87+I93</f>
        <v>59353.835394666661</v>
      </c>
    </row>
    <row r="96" spans="1:9" ht="15.75">
      <c r="A96" s="130" t="s">
        <v>215</v>
      </c>
      <c r="B96" s="130"/>
      <c r="C96" s="130"/>
      <c r="D96" s="130"/>
      <c r="E96" s="130"/>
      <c r="F96" s="130"/>
      <c r="G96" s="130"/>
      <c r="H96" s="130"/>
      <c r="I96" s="130"/>
    </row>
    <row r="97" spans="1:9" ht="15.75">
      <c r="A97" s="61"/>
      <c r="B97" s="146" t="s">
        <v>216</v>
      </c>
      <c r="C97" s="146"/>
      <c r="D97" s="146"/>
      <c r="E97" s="146"/>
      <c r="F97" s="146"/>
      <c r="G97" s="146"/>
      <c r="H97" s="81"/>
      <c r="I97" s="3"/>
    </row>
    <row r="98" spans="1:9">
      <c r="A98" s="72"/>
      <c r="B98" s="142" t="s">
        <v>6</v>
      </c>
      <c r="C98" s="142"/>
      <c r="D98" s="142"/>
      <c r="E98" s="142"/>
      <c r="F98" s="142"/>
      <c r="G98" s="142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50" t="s">
        <v>7</v>
      </c>
      <c r="B100" s="150"/>
      <c r="C100" s="150"/>
      <c r="D100" s="150"/>
      <c r="E100" s="150"/>
      <c r="F100" s="150"/>
      <c r="G100" s="150"/>
      <c r="H100" s="150"/>
      <c r="I100" s="150"/>
    </row>
    <row r="101" spans="1:9" ht="15.75">
      <c r="A101" s="150" t="s">
        <v>8</v>
      </c>
      <c r="B101" s="150"/>
      <c r="C101" s="150"/>
      <c r="D101" s="150"/>
      <c r="E101" s="150"/>
      <c r="F101" s="150"/>
      <c r="G101" s="150"/>
      <c r="H101" s="150"/>
      <c r="I101" s="150"/>
    </row>
    <row r="102" spans="1:9" ht="15.75">
      <c r="A102" s="147" t="s">
        <v>60</v>
      </c>
      <c r="B102" s="147"/>
      <c r="C102" s="147"/>
      <c r="D102" s="147"/>
      <c r="E102" s="147"/>
      <c r="F102" s="147"/>
      <c r="G102" s="147"/>
      <c r="H102" s="147"/>
      <c r="I102" s="147"/>
    </row>
    <row r="103" spans="1:9" ht="15.75">
      <c r="A103" s="11"/>
    </row>
    <row r="104" spans="1:9" ht="15.75">
      <c r="A104" s="148" t="s">
        <v>9</v>
      </c>
      <c r="B104" s="148"/>
      <c r="C104" s="148"/>
      <c r="D104" s="148"/>
      <c r="E104" s="148"/>
      <c r="F104" s="148"/>
      <c r="G104" s="148"/>
      <c r="H104" s="148"/>
      <c r="I104" s="148"/>
    </row>
    <row r="105" spans="1:9" ht="15.75">
      <c r="A105" s="4"/>
    </row>
    <row r="106" spans="1:9" ht="15.75">
      <c r="B106" s="71" t="s">
        <v>10</v>
      </c>
      <c r="C106" s="149" t="s">
        <v>88</v>
      </c>
      <c r="D106" s="149"/>
      <c r="E106" s="149"/>
      <c r="F106" s="79"/>
      <c r="I106" s="74"/>
    </row>
    <row r="107" spans="1:9">
      <c r="A107" s="72"/>
      <c r="C107" s="142" t="s">
        <v>11</v>
      </c>
      <c r="D107" s="142"/>
      <c r="E107" s="142"/>
      <c r="F107" s="24"/>
      <c r="I107" s="73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71" t="s">
        <v>13</v>
      </c>
      <c r="C109" s="144"/>
      <c r="D109" s="144"/>
      <c r="E109" s="144"/>
      <c r="F109" s="80"/>
      <c r="I109" s="74"/>
    </row>
    <row r="110" spans="1:9">
      <c r="A110" s="72"/>
      <c r="C110" s="131" t="s">
        <v>11</v>
      </c>
      <c r="D110" s="131"/>
      <c r="E110" s="131"/>
      <c r="F110" s="72"/>
      <c r="I110" s="73" t="s">
        <v>12</v>
      </c>
    </row>
    <row r="111" spans="1:9" ht="15.75">
      <c r="A111" s="4" t="s">
        <v>14</v>
      </c>
    </row>
    <row r="112" spans="1:9">
      <c r="A112" s="145" t="s">
        <v>15</v>
      </c>
      <c r="B112" s="145"/>
      <c r="C112" s="145"/>
      <c r="D112" s="145"/>
      <c r="E112" s="145"/>
      <c r="F112" s="145"/>
      <c r="G112" s="145"/>
      <c r="H112" s="145"/>
      <c r="I112" s="145"/>
    </row>
    <row r="113" spans="1:9" ht="45" customHeight="1">
      <c r="A113" s="143" t="s">
        <v>16</v>
      </c>
      <c r="B113" s="143"/>
      <c r="C113" s="143"/>
      <c r="D113" s="143"/>
      <c r="E113" s="143"/>
      <c r="F113" s="143"/>
      <c r="G113" s="143"/>
      <c r="H113" s="143"/>
      <c r="I113" s="143"/>
    </row>
    <row r="114" spans="1:9" ht="30" customHeight="1">
      <c r="A114" s="143" t="s">
        <v>17</v>
      </c>
      <c r="B114" s="143"/>
      <c r="C114" s="143"/>
      <c r="D114" s="143"/>
      <c r="E114" s="143"/>
      <c r="F114" s="143"/>
      <c r="G114" s="143"/>
      <c r="H114" s="143"/>
      <c r="I114" s="143"/>
    </row>
    <row r="115" spans="1:9" ht="30" customHeight="1">
      <c r="A115" s="143" t="s">
        <v>21</v>
      </c>
      <c r="B115" s="143"/>
      <c r="C115" s="143"/>
      <c r="D115" s="143"/>
      <c r="E115" s="143"/>
      <c r="F115" s="143"/>
      <c r="G115" s="143"/>
      <c r="H115" s="143"/>
      <c r="I115" s="143"/>
    </row>
    <row r="116" spans="1:9" ht="15.75">
      <c r="A116" s="143" t="s">
        <v>20</v>
      </c>
      <c r="B116" s="143"/>
      <c r="C116" s="143"/>
      <c r="D116" s="143"/>
      <c r="E116" s="143"/>
      <c r="F116" s="143"/>
      <c r="G116" s="143"/>
      <c r="H116" s="143"/>
      <c r="I116" s="143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167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168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42825</v>
      </c>
      <c r="J6" s="2"/>
      <c r="K6" s="2"/>
      <c r="L6" s="2"/>
      <c r="M6" s="2"/>
    </row>
    <row r="7" spans="1:13" ht="15.75" customHeight="1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2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3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4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/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5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>F43/2*G43</f>
        <v>257.65635000000003</v>
      </c>
      <c r="J43" s="23"/>
      <c r="L43" s="19"/>
      <c r="M43" s="20"/>
      <c r="N43" s="21"/>
    </row>
    <row r="44" spans="1:14" ht="15.75" customHeight="1">
      <c r="A44" s="33">
        <v>11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hidden="1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hidden="1" customHeight="1">
      <c r="A46" s="41">
        <v>15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v>0</v>
      </c>
      <c r="J46" s="23"/>
      <c r="L46" s="19"/>
      <c r="M46" s="20"/>
      <c r="N46" s="21"/>
    </row>
    <row r="47" spans="1:14" ht="15.75" hidden="1" customHeight="1">
      <c r="A47" s="41"/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16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17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1">
        <v>18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v>0</v>
      </c>
      <c r="J50" s="23"/>
      <c r="L50" s="19"/>
      <c r="M50" s="20"/>
      <c r="N50" s="21"/>
    </row>
    <row r="51" spans="1:14" ht="15.75" hidden="1" customHeight="1">
      <c r="A51" s="41">
        <v>12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13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v>0</v>
      </c>
      <c r="J52" s="23"/>
      <c r="L52" s="19"/>
      <c r="M52" s="20"/>
      <c r="N52" s="21"/>
    </row>
    <row r="53" spans="1:14" ht="31.5" hidden="1" customHeight="1">
      <c r="A53" s="41">
        <v>14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15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v>0</v>
      </c>
      <c r="J54" s="23"/>
      <c r="L54" s="19"/>
      <c r="M54" s="20"/>
      <c r="N54" s="21"/>
    </row>
    <row r="55" spans="1:14" ht="15.75" hidden="1" customHeight="1">
      <c r="A55" s="41">
        <v>13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14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169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customHeight="1">
      <c r="A58" s="82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customHeight="1">
      <c r="A59" s="41">
        <v>12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/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v>0</v>
      </c>
      <c r="J60" s="23"/>
      <c r="L60" s="19"/>
      <c r="M60" s="20"/>
      <c r="N60" s="21"/>
    </row>
    <row r="61" spans="1:14" ht="15.75" hidden="1" customHeight="1">
      <c r="A61" s="41"/>
      <c r="B61" s="76" t="s">
        <v>43</v>
      </c>
      <c r="C61" s="76"/>
      <c r="D61" s="76"/>
      <c r="E61" s="76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6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4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4"/>
        <v>0.28467000000000003</v>
      </c>
      <c r="I65" s="13">
        <v>0</v>
      </c>
    </row>
    <row r="66" spans="1:22" ht="15.75" hidden="1" customHeight="1">
      <c r="A66" s="29">
        <v>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4"/>
        <v>19.178873500000002</v>
      </c>
      <c r="I66" s="13">
        <v>0</v>
      </c>
    </row>
    <row r="67" spans="1:22" ht="15.75" hidden="1" customHeight="1">
      <c r="A67" s="29">
        <v>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4"/>
        <v>1.4934660500000001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10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4"/>
        <v>28.138677000000005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11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4"/>
        <v>0.36062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12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4"/>
        <v>0.33645199999999997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hidden="1" customHeight="1">
      <c r="A71" s="29">
        <v>13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4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13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4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5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5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5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5"/>
        <v>1.0614100000000002</v>
      </c>
      <c r="I77" s="13">
        <v>0</v>
      </c>
    </row>
    <row r="78" spans="1:22" ht="15.75" hidden="1" customHeight="1">
      <c r="A78" s="29">
        <v>17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5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6">SUM(F80*G80/1000)</f>
        <v>4.4637839999999995</v>
      </c>
      <c r="I80" s="13">
        <v>0</v>
      </c>
    </row>
    <row r="81" spans="1:9" ht="15.75" hidden="1" customHeight="1">
      <c r="A81" s="82"/>
      <c r="B81" s="76" t="s">
        <v>123</v>
      </c>
      <c r="C81" s="76"/>
      <c r="D81" s="76"/>
      <c r="E81" s="76"/>
      <c r="F81" s="76"/>
      <c r="G81" s="76"/>
      <c r="H81" s="76"/>
      <c r="I81" s="18"/>
    </row>
    <row r="82" spans="1:9" ht="15.75" hidden="1" customHeight="1">
      <c r="A82" s="29">
        <v>15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f>G82</f>
        <v>13707.8</v>
      </c>
    </row>
    <row r="83" spans="1:9" ht="15.75" customHeight="1">
      <c r="A83" s="124" t="s">
        <v>170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14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15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16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82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SUM(I16+I17+I18+I27+I28+I39+I40+I41+I42+I43+I44+I59+I72+I84+I85+I86)</f>
        <v>39018.116696666664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15.75" customHeight="1">
      <c r="A89" s="29"/>
      <c r="B89" s="46" t="s">
        <v>51</v>
      </c>
      <c r="C89" s="42"/>
      <c r="D89" s="54"/>
      <c r="E89" s="42">
        <v>1</v>
      </c>
      <c r="F89" s="42"/>
      <c r="G89" s="42"/>
      <c r="H89" s="42"/>
      <c r="I89" s="31">
        <f>SUM(A88)</f>
        <v>0</v>
      </c>
    </row>
    <row r="90" spans="1:9" ht="15.75" customHeight="1">
      <c r="A90" s="29"/>
      <c r="B90" s="52" t="s">
        <v>78</v>
      </c>
      <c r="C90" s="15"/>
      <c r="D90" s="15"/>
      <c r="E90" s="43"/>
      <c r="F90" s="43"/>
      <c r="G90" s="44"/>
      <c r="H90" s="44"/>
      <c r="I90" s="17">
        <v>0</v>
      </c>
    </row>
    <row r="91" spans="1:9" ht="15.75" customHeight="1">
      <c r="A91" s="55"/>
      <c r="B91" s="47" t="s">
        <v>142</v>
      </c>
      <c r="C91" s="34"/>
      <c r="D91" s="34"/>
      <c r="E91" s="34"/>
      <c r="F91" s="34"/>
      <c r="G91" s="34"/>
      <c r="H91" s="34"/>
      <c r="I91" s="45">
        <f>I87+I89</f>
        <v>39018.116696666664</v>
      </c>
    </row>
    <row r="92" spans="1:9" ht="15.75">
      <c r="A92" s="130" t="s">
        <v>217</v>
      </c>
      <c r="B92" s="130"/>
      <c r="C92" s="130"/>
      <c r="D92" s="130"/>
      <c r="E92" s="130"/>
      <c r="F92" s="130"/>
      <c r="G92" s="130"/>
      <c r="H92" s="130"/>
      <c r="I92" s="130"/>
    </row>
    <row r="93" spans="1:9" ht="15.75">
      <c r="A93" s="61"/>
      <c r="B93" s="146" t="s">
        <v>218</v>
      </c>
      <c r="C93" s="146"/>
      <c r="D93" s="146"/>
      <c r="E93" s="146"/>
      <c r="F93" s="146"/>
      <c r="G93" s="146"/>
      <c r="H93" s="81"/>
      <c r="I93" s="3"/>
    </row>
    <row r="94" spans="1:9">
      <c r="A94" s="72"/>
      <c r="B94" s="142" t="s">
        <v>6</v>
      </c>
      <c r="C94" s="142"/>
      <c r="D94" s="142"/>
      <c r="E94" s="142"/>
      <c r="F94" s="142"/>
      <c r="G94" s="142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50" t="s">
        <v>7</v>
      </c>
      <c r="B96" s="150"/>
      <c r="C96" s="150"/>
      <c r="D96" s="150"/>
      <c r="E96" s="150"/>
      <c r="F96" s="150"/>
      <c r="G96" s="150"/>
      <c r="H96" s="150"/>
      <c r="I96" s="150"/>
    </row>
    <row r="97" spans="1:9" ht="15.75">
      <c r="A97" s="150" t="s">
        <v>8</v>
      </c>
      <c r="B97" s="150"/>
      <c r="C97" s="150"/>
      <c r="D97" s="150"/>
      <c r="E97" s="150"/>
      <c r="F97" s="150"/>
      <c r="G97" s="150"/>
      <c r="H97" s="150"/>
      <c r="I97" s="150"/>
    </row>
    <row r="98" spans="1:9" ht="15.75">
      <c r="A98" s="147" t="s">
        <v>60</v>
      </c>
      <c r="B98" s="147"/>
      <c r="C98" s="147"/>
      <c r="D98" s="147"/>
      <c r="E98" s="147"/>
      <c r="F98" s="147"/>
      <c r="G98" s="147"/>
      <c r="H98" s="147"/>
      <c r="I98" s="147"/>
    </row>
    <row r="99" spans="1:9" ht="15.75">
      <c r="A99" s="11"/>
    </row>
    <row r="100" spans="1:9" ht="15.75">
      <c r="A100" s="148" t="s">
        <v>9</v>
      </c>
      <c r="B100" s="148"/>
      <c r="C100" s="148"/>
      <c r="D100" s="148"/>
      <c r="E100" s="148"/>
      <c r="F100" s="148"/>
      <c r="G100" s="148"/>
      <c r="H100" s="148"/>
      <c r="I100" s="148"/>
    </row>
    <row r="101" spans="1:9" ht="15.75">
      <c r="A101" s="4"/>
    </row>
    <row r="102" spans="1:9" ht="15.75">
      <c r="B102" s="71" t="s">
        <v>10</v>
      </c>
      <c r="C102" s="149" t="s">
        <v>88</v>
      </c>
      <c r="D102" s="149"/>
      <c r="E102" s="149"/>
      <c r="F102" s="79"/>
      <c r="I102" s="74"/>
    </row>
    <row r="103" spans="1:9">
      <c r="A103" s="72"/>
      <c r="C103" s="142" t="s">
        <v>11</v>
      </c>
      <c r="D103" s="142"/>
      <c r="E103" s="142"/>
      <c r="F103" s="24"/>
      <c r="I103" s="73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71" t="s">
        <v>13</v>
      </c>
      <c r="C105" s="144"/>
      <c r="D105" s="144"/>
      <c r="E105" s="144"/>
      <c r="F105" s="80"/>
      <c r="I105" s="74"/>
    </row>
    <row r="106" spans="1:9">
      <c r="A106" s="72"/>
      <c r="C106" s="131" t="s">
        <v>11</v>
      </c>
      <c r="D106" s="131"/>
      <c r="E106" s="131"/>
      <c r="F106" s="72"/>
      <c r="I106" s="73" t="s">
        <v>12</v>
      </c>
    </row>
    <row r="107" spans="1:9" ht="15.75">
      <c r="A107" s="4" t="s">
        <v>14</v>
      </c>
    </row>
    <row r="108" spans="1:9">
      <c r="A108" s="145" t="s">
        <v>15</v>
      </c>
      <c r="B108" s="145"/>
      <c r="C108" s="145"/>
      <c r="D108" s="145"/>
      <c r="E108" s="145"/>
      <c r="F108" s="145"/>
      <c r="G108" s="145"/>
      <c r="H108" s="145"/>
      <c r="I108" s="145"/>
    </row>
    <row r="109" spans="1:9" ht="45" customHeight="1">
      <c r="A109" s="143" t="s">
        <v>16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30" customHeight="1">
      <c r="A110" s="143" t="s">
        <v>17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21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15.75">
      <c r="A112" s="143" t="s">
        <v>20</v>
      </c>
      <c r="B112" s="143"/>
      <c r="C112" s="143"/>
      <c r="D112" s="143"/>
      <c r="E112" s="143"/>
      <c r="F112" s="143"/>
      <c r="G112" s="143"/>
      <c r="H112" s="143"/>
      <c r="I112" s="143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6:E106"/>
    <mergeCell ref="A88:I88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3:I83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171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172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42855</v>
      </c>
      <c r="J6" s="2"/>
      <c r="K6" s="2"/>
      <c r="L6" s="2"/>
      <c r="M6" s="2"/>
    </row>
    <row r="7" spans="1:13" ht="15.75" customHeight="1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2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3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4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/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5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>F43/2*G43</f>
        <v>257.65635000000003</v>
      </c>
      <c r="J43" s="23"/>
      <c r="L43" s="19"/>
      <c r="M43" s="20"/>
      <c r="N43" s="21"/>
    </row>
    <row r="44" spans="1:14" ht="15.75" customHeight="1">
      <c r="A44" s="33">
        <v>11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hidden="1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hidden="1" customHeight="1">
      <c r="A46" s="41">
        <v>15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v>0</v>
      </c>
      <c r="J46" s="23"/>
      <c r="L46" s="19"/>
      <c r="M46" s="20"/>
      <c r="N46" s="21"/>
    </row>
    <row r="47" spans="1:14" ht="15.75" hidden="1" customHeight="1">
      <c r="A47" s="41"/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16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17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1">
        <v>18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v>0</v>
      </c>
      <c r="J50" s="23"/>
      <c r="L50" s="19"/>
      <c r="M50" s="20"/>
      <c r="N50" s="21"/>
    </row>
    <row r="51" spans="1:14" ht="15.75" hidden="1" customHeight="1">
      <c r="A51" s="41">
        <v>12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13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v>0</v>
      </c>
      <c r="J52" s="23"/>
      <c r="L52" s="19"/>
      <c r="M52" s="20"/>
      <c r="N52" s="21"/>
    </row>
    <row r="53" spans="1:14" ht="31.5" hidden="1" customHeight="1">
      <c r="A53" s="41">
        <v>14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15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v>0</v>
      </c>
      <c r="J54" s="23"/>
      <c r="L54" s="19"/>
      <c r="M54" s="20"/>
      <c r="N54" s="21"/>
    </row>
    <row r="55" spans="1:14" ht="15.75" hidden="1" customHeight="1">
      <c r="A55" s="41">
        <v>13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14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169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customHeight="1">
      <c r="A58" s="82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customHeight="1">
      <c r="A59" s="41">
        <v>12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customHeight="1">
      <c r="A60" s="41">
        <v>13</v>
      </c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6" t="s">
        <v>43</v>
      </c>
      <c r="C61" s="76"/>
      <c r="D61" s="76"/>
      <c r="E61" s="76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6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4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4"/>
        <v>0.28467000000000003</v>
      </c>
      <c r="I65" s="13">
        <v>0</v>
      </c>
    </row>
    <row r="66" spans="1:22" ht="15.75" hidden="1" customHeight="1">
      <c r="A66" s="29">
        <v>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4"/>
        <v>19.178873500000002</v>
      </c>
      <c r="I66" s="13">
        <v>0</v>
      </c>
    </row>
    <row r="67" spans="1:22" ht="15.75" hidden="1" customHeight="1">
      <c r="A67" s="29">
        <v>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4"/>
        <v>1.4934660500000001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10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4"/>
        <v>28.138677000000005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11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4"/>
        <v>0.36062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12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4"/>
        <v>0.33645199999999997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hidden="1" customHeight="1">
      <c r="A71" s="29">
        <v>13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4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14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4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5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5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5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5"/>
        <v>1.0614100000000002</v>
      </c>
      <c r="I77" s="13">
        <v>0</v>
      </c>
    </row>
    <row r="78" spans="1:22" ht="15.75" hidden="1" customHeight="1">
      <c r="A78" s="29">
        <v>17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5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6">SUM(F80*G80/1000)</f>
        <v>4.4637839999999995</v>
      </c>
      <c r="I80" s="13">
        <v>0</v>
      </c>
    </row>
    <row r="81" spans="1:9" ht="15.75" hidden="1" customHeight="1">
      <c r="A81" s="82"/>
      <c r="B81" s="76" t="s">
        <v>123</v>
      </c>
      <c r="C81" s="76"/>
      <c r="D81" s="76"/>
      <c r="E81" s="76"/>
      <c r="F81" s="76"/>
      <c r="G81" s="76"/>
      <c r="H81" s="76"/>
      <c r="I81" s="18"/>
    </row>
    <row r="82" spans="1:9" ht="15.75" hidden="1" customHeight="1">
      <c r="A82" s="29">
        <v>15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f>G82</f>
        <v>13707.8</v>
      </c>
    </row>
    <row r="83" spans="1:9" ht="15.75" customHeight="1">
      <c r="A83" s="124" t="s">
        <v>170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15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16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17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82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SUM(I16+I17+I18+I27+I28+I39+I40+I41+I42+I43+I44+I59+I60+I72+I84+I85+I86)</f>
        <v>39768.616696666664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15.75" customHeight="1">
      <c r="A89" s="109">
        <v>18</v>
      </c>
      <c r="B89" s="32" t="s">
        <v>166</v>
      </c>
      <c r="C89" s="110" t="s">
        <v>29</v>
      </c>
      <c r="D89" s="52"/>
      <c r="E89" s="13"/>
      <c r="F89" s="13">
        <v>2</v>
      </c>
      <c r="G89" s="13">
        <v>185.08</v>
      </c>
      <c r="H89" s="100">
        <f t="shared" ref="H89:H93" si="7">G89*F89/1000</f>
        <v>0.37016000000000004</v>
      </c>
      <c r="I89" s="113">
        <f>G89</f>
        <v>185.08</v>
      </c>
    </row>
    <row r="90" spans="1:9" ht="15.75" customHeight="1">
      <c r="A90" s="109">
        <v>19</v>
      </c>
      <c r="B90" s="66" t="s">
        <v>173</v>
      </c>
      <c r="C90" s="67" t="s">
        <v>163</v>
      </c>
      <c r="D90" s="52"/>
      <c r="E90" s="13"/>
      <c r="F90" s="13">
        <v>2</v>
      </c>
      <c r="G90" s="13">
        <v>158.77000000000001</v>
      </c>
      <c r="H90" s="100">
        <f t="shared" si="7"/>
        <v>0.31754000000000004</v>
      </c>
      <c r="I90" s="113">
        <f>G90*2</f>
        <v>317.54000000000002</v>
      </c>
    </row>
    <row r="91" spans="1:9" ht="31.5" customHeight="1">
      <c r="A91" s="109">
        <v>20</v>
      </c>
      <c r="B91" s="106" t="s">
        <v>174</v>
      </c>
      <c r="C91" s="107" t="s">
        <v>163</v>
      </c>
      <c r="D91" s="52"/>
      <c r="E91" s="13"/>
      <c r="F91" s="13">
        <v>1</v>
      </c>
      <c r="G91" s="13">
        <v>803.54</v>
      </c>
      <c r="H91" s="100">
        <f t="shared" si="7"/>
        <v>0.80353999999999992</v>
      </c>
      <c r="I91" s="113">
        <f t="shared" ref="I91:I92" si="8">G91</f>
        <v>803.54</v>
      </c>
    </row>
    <row r="92" spans="1:9" ht="15.75" customHeight="1">
      <c r="A92" s="109">
        <v>21</v>
      </c>
      <c r="B92" s="106" t="s">
        <v>175</v>
      </c>
      <c r="C92" s="107" t="s">
        <v>176</v>
      </c>
      <c r="D92" s="52"/>
      <c r="E92" s="13"/>
      <c r="F92" s="13">
        <v>1</v>
      </c>
      <c r="G92" s="13">
        <v>206.54</v>
      </c>
      <c r="H92" s="100">
        <f t="shared" si="7"/>
        <v>0.20654</v>
      </c>
      <c r="I92" s="113">
        <f t="shared" si="8"/>
        <v>206.54</v>
      </c>
    </row>
    <row r="93" spans="1:9" ht="31.5" customHeight="1">
      <c r="A93" s="109">
        <v>22</v>
      </c>
      <c r="B93" s="111" t="s">
        <v>177</v>
      </c>
      <c r="C93" s="112" t="s">
        <v>178</v>
      </c>
      <c r="D93" s="65"/>
      <c r="E93" s="36"/>
      <c r="F93" s="36">
        <v>4</v>
      </c>
      <c r="G93" s="36">
        <v>1272</v>
      </c>
      <c r="H93" s="104">
        <f t="shared" si="7"/>
        <v>5.0880000000000001</v>
      </c>
      <c r="I93" s="113">
        <f>G93*4</f>
        <v>5088</v>
      </c>
    </row>
    <row r="94" spans="1:9" ht="15.75" customHeight="1">
      <c r="A94" s="29"/>
      <c r="B94" s="46" t="s">
        <v>51</v>
      </c>
      <c r="C94" s="42"/>
      <c r="D94" s="54"/>
      <c r="E94" s="42">
        <v>1</v>
      </c>
      <c r="F94" s="42"/>
      <c r="G94" s="42"/>
      <c r="H94" s="42"/>
      <c r="I94" s="31">
        <f>SUM(I89:I93)</f>
        <v>6600.7</v>
      </c>
    </row>
    <row r="95" spans="1:9" ht="15.75" customHeight="1">
      <c r="A95" s="29"/>
      <c r="B95" s="52" t="s">
        <v>78</v>
      </c>
      <c r="C95" s="15"/>
      <c r="D95" s="15"/>
      <c r="E95" s="43"/>
      <c r="F95" s="43"/>
      <c r="G95" s="44"/>
      <c r="H95" s="44"/>
      <c r="I95" s="17">
        <v>0</v>
      </c>
    </row>
    <row r="96" spans="1:9" ht="15.75" customHeight="1">
      <c r="A96" s="55"/>
      <c r="B96" s="47" t="s">
        <v>142</v>
      </c>
      <c r="C96" s="34"/>
      <c r="D96" s="34"/>
      <c r="E96" s="34"/>
      <c r="F96" s="34"/>
      <c r="G96" s="34"/>
      <c r="H96" s="34"/>
      <c r="I96" s="45">
        <f>I87+I94</f>
        <v>46369.316696666661</v>
      </c>
    </row>
    <row r="97" spans="1:9" ht="15.75">
      <c r="A97" s="130" t="s">
        <v>219</v>
      </c>
      <c r="B97" s="130"/>
      <c r="C97" s="130"/>
      <c r="D97" s="130"/>
      <c r="E97" s="130"/>
      <c r="F97" s="130"/>
      <c r="G97" s="130"/>
      <c r="H97" s="130"/>
      <c r="I97" s="130"/>
    </row>
    <row r="98" spans="1:9" ht="15.75">
      <c r="A98" s="61"/>
      <c r="B98" s="146" t="s">
        <v>220</v>
      </c>
      <c r="C98" s="146"/>
      <c r="D98" s="146"/>
      <c r="E98" s="146"/>
      <c r="F98" s="146"/>
      <c r="G98" s="146"/>
      <c r="H98" s="81"/>
      <c r="I98" s="3"/>
    </row>
    <row r="99" spans="1:9">
      <c r="A99" s="72"/>
      <c r="B99" s="142" t="s">
        <v>6</v>
      </c>
      <c r="C99" s="142"/>
      <c r="D99" s="142"/>
      <c r="E99" s="142"/>
      <c r="F99" s="142"/>
      <c r="G99" s="142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50" t="s">
        <v>7</v>
      </c>
      <c r="B101" s="150"/>
      <c r="C101" s="150"/>
      <c r="D101" s="150"/>
      <c r="E101" s="150"/>
      <c r="F101" s="150"/>
      <c r="G101" s="150"/>
      <c r="H101" s="150"/>
      <c r="I101" s="150"/>
    </row>
    <row r="102" spans="1:9" ht="15.75">
      <c r="A102" s="150" t="s">
        <v>8</v>
      </c>
      <c r="B102" s="150"/>
      <c r="C102" s="150"/>
      <c r="D102" s="150"/>
      <c r="E102" s="150"/>
      <c r="F102" s="150"/>
      <c r="G102" s="150"/>
      <c r="H102" s="150"/>
      <c r="I102" s="150"/>
    </row>
    <row r="103" spans="1:9" ht="15.75">
      <c r="A103" s="147" t="s">
        <v>60</v>
      </c>
      <c r="B103" s="147"/>
      <c r="C103" s="147"/>
      <c r="D103" s="147"/>
      <c r="E103" s="147"/>
      <c r="F103" s="147"/>
      <c r="G103" s="147"/>
      <c r="H103" s="147"/>
      <c r="I103" s="147"/>
    </row>
    <row r="104" spans="1:9" ht="15.75">
      <c r="A104" s="11"/>
    </row>
    <row r="105" spans="1:9" ht="15.75">
      <c r="A105" s="148" t="s">
        <v>9</v>
      </c>
      <c r="B105" s="148"/>
      <c r="C105" s="148"/>
      <c r="D105" s="148"/>
      <c r="E105" s="148"/>
      <c r="F105" s="148"/>
      <c r="G105" s="148"/>
      <c r="H105" s="148"/>
      <c r="I105" s="148"/>
    </row>
    <row r="106" spans="1:9" ht="15.75">
      <c r="A106" s="4"/>
    </row>
    <row r="107" spans="1:9" ht="15.75">
      <c r="B107" s="71" t="s">
        <v>10</v>
      </c>
      <c r="C107" s="149" t="s">
        <v>88</v>
      </c>
      <c r="D107" s="149"/>
      <c r="E107" s="149"/>
      <c r="F107" s="79"/>
      <c r="I107" s="74"/>
    </row>
    <row r="108" spans="1:9">
      <c r="A108" s="72"/>
      <c r="C108" s="142" t="s">
        <v>11</v>
      </c>
      <c r="D108" s="142"/>
      <c r="E108" s="142"/>
      <c r="F108" s="24"/>
      <c r="I108" s="73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71" t="s">
        <v>13</v>
      </c>
      <c r="C110" s="144"/>
      <c r="D110" s="144"/>
      <c r="E110" s="144"/>
      <c r="F110" s="80"/>
      <c r="I110" s="74"/>
    </row>
    <row r="111" spans="1:9">
      <c r="A111" s="72"/>
      <c r="C111" s="131" t="s">
        <v>11</v>
      </c>
      <c r="D111" s="131"/>
      <c r="E111" s="131"/>
      <c r="F111" s="72"/>
      <c r="I111" s="73" t="s">
        <v>12</v>
      </c>
    </row>
    <row r="112" spans="1:9" ht="15.75">
      <c r="A112" s="4" t="s">
        <v>14</v>
      </c>
    </row>
    <row r="113" spans="1:9">
      <c r="A113" s="145" t="s">
        <v>15</v>
      </c>
      <c r="B113" s="145"/>
      <c r="C113" s="145"/>
      <c r="D113" s="145"/>
      <c r="E113" s="145"/>
      <c r="F113" s="145"/>
      <c r="G113" s="145"/>
      <c r="H113" s="145"/>
      <c r="I113" s="145"/>
    </row>
    <row r="114" spans="1:9" ht="45" customHeight="1">
      <c r="A114" s="143" t="s">
        <v>16</v>
      </c>
      <c r="B114" s="143"/>
      <c r="C114" s="143"/>
      <c r="D114" s="143"/>
      <c r="E114" s="143"/>
      <c r="F114" s="143"/>
      <c r="G114" s="143"/>
      <c r="H114" s="143"/>
      <c r="I114" s="143"/>
    </row>
    <row r="115" spans="1:9" ht="30" customHeight="1">
      <c r="A115" s="143" t="s">
        <v>17</v>
      </c>
      <c r="B115" s="143"/>
      <c r="C115" s="143"/>
      <c r="D115" s="143"/>
      <c r="E115" s="143"/>
      <c r="F115" s="143"/>
      <c r="G115" s="143"/>
      <c r="H115" s="143"/>
      <c r="I115" s="143"/>
    </row>
    <row r="116" spans="1:9" ht="30" customHeight="1">
      <c r="A116" s="143" t="s">
        <v>21</v>
      </c>
      <c r="B116" s="143"/>
      <c r="C116" s="143"/>
      <c r="D116" s="143"/>
      <c r="E116" s="143"/>
      <c r="F116" s="143"/>
      <c r="G116" s="143"/>
      <c r="H116" s="143"/>
      <c r="I116" s="143"/>
    </row>
    <row r="117" spans="1:9" ht="15.75">
      <c r="A117" s="143" t="s">
        <v>20</v>
      </c>
      <c r="B117" s="143"/>
      <c r="C117" s="143"/>
      <c r="D117" s="143"/>
      <c r="E117" s="143"/>
      <c r="F117" s="143"/>
      <c r="G117" s="143"/>
      <c r="H117" s="143"/>
      <c r="I117" s="143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11:E111"/>
    <mergeCell ref="A88:I88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3:I83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179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180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42886</v>
      </c>
      <c r="J6" s="2"/>
      <c r="K6" s="2"/>
      <c r="L6" s="2"/>
      <c r="M6" s="2"/>
    </row>
    <row r="7" spans="1:13" ht="15.75" customHeight="1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customHeight="1">
      <c r="A20" s="29">
        <v>5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customHeight="1">
      <c r="A21" s="29">
        <v>6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31.5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12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13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14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15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customHeight="1">
      <c r="A33" s="41">
        <v>16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17</v>
      </c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18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customHeight="1">
      <c r="A46" s="41">
        <v>19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customHeight="1">
      <c r="A47" s="41">
        <v>20</v>
      </c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customHeight="1">
      <c r="A48" s="41">
        <v>21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customHeight="1">
      <c r="A49" s="41">
        <v>22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customHeight="1">
      <c r="A50" s="41">
        <v>23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customHeight="1">
      <c r="A51" s="41">
        <v>24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customHeight="1">
      <c r="A52" s="41">
        <v>25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customHeight="1">
      <c r="A53" s="41">
        <v>26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customHeight="1">
      <c r="A54" s="41">
        <v>27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28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29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140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hidden="1" customHeight="1">
      <c r="A58" s="82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6" t="s">
        <v>43</v>
      </c>
      <c r="C61" s="76"/>
      <c r="D61" s="76"/>
      <c r="E61" s="76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6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6"/>
        <v>0.28467000000000003</v>
      </c>
      <c r="I65" s="13">
        <v>0</v>
      </c>
    </row>
    <row r="66" spans="1:22" ht="15.75" customHeight="1">
      <c r="A66" s="29">
        <v>28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6"/>
        <v>19.178873500000002</v>
      </c>
      <c r="I66" s="13">
        <f>F66*G66</f>
        <v>19178.873500000002</v>
      </c>
    </row>
    <row r="67" spans="1:22" ht="15.75" customHeight="1">
      <c r="A67" s="29">
        <v>29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customHeight="1">
      <c r="A68" s="29">
        <v>30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customHeight="1">
      <c r="A69" s="29">
        <v>31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29">
        <v>32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hidden="1" customHeight="1">
      <c r="A71" s="29">
        <v>13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6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33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8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8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9">SUM(F80*G80/1000)</f>
        <v>4.4637839999999995</v>
      </c>
      <c r="I80" s="13">
        <v>0</v>
      </c>
    </row>
    <row r="81" spans="1:9" ht="15.75" hidden="1" customHeight="1">
      <c r="A81" s="82"/>
      <c r="B81" s="76" t="s">
        <v>123</v>
      </c>
      <c r="C81" s="76"/>
      <c r="D81" s="76"/>
      <c r="E81" s="76"/>
      <c r="F81" s="76"/>
      <c r="G81" s="76"/>
      <c r="H81" s="76"/>
      <c r="I81" s="18"/>
    </row>
    <row r="82" spans="1:9" ht="15.75" hidden="1" customHeight="1">
      <c r="A82" s="29">
        <v>15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f>G82</f>
        <v>13707.8</v>
      </c>
    </row>
    <row r="83" spans="1:9" ht="15.75" customHeight="1">
      <c r="A83" s="124" t="s">
        <v>141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34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35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36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82"/>
      <c r="B87" s="40" t="s">
        <v>79</v>
      </c>
      <c r="C87" s="41"/>
      <c r="D87" s="15"/>
      <c r="E87" s="15"/>
      <c r="F87" s="15"/>
      <c r="G87" s="18"/>
      <c r="H87" s="18"/>
      <c r="I87" s="31">
        <f>SUM(I16+I17+I18+I19+I20+I21+I22+I23+I24+I25+I26+I27+I28+I31+I32+I33+I34+I35+I46+I47+I48+I49+I50+I51+I52+I53+I54+I66+I67+I68+I69+I70+I72+I84+I85+I86)</f>
        <v>96982.422975611145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15.75" customHeight="1">
      <c r="A89" s="109">
        <v>37</v>
      </c>
      <c r="B89" s="114" t="s">
        <v>181</v>
      </c>
      <c r="C89" s="107" t="s">
        <v>117</v>
      </c>
      <c r="D89" s="65"/>
      <c r="E89" s="36"/>
      <c r="F89" s="36">
        <v>1</v>
      </c>
      <c r="G89" s="36">
        <v>189.67</v>
      </c>
      <c r="H89" s="104">
        <f t="shared" ref="H89" si="10">G89*F89/1000</f>
        <v>0.18966999999999998</v>
      </c>
      <c r="I89" s="113">
        <f>G89</f>
        <v>189.67</v>
      </c>
    </row>
    <row r="90" spans="1:9" ht="15.75" customHeight="1">
      <c r="A90" s="29"/>
      <c r="B90" s="46" t="s">
        <v>51</v>
      </c>
      <c r="C90" s="42"/>
      <c r="D90" s="54"/>
      <c r="E90" s="42">
        <v>1</v>
      </c>
      <c r="F90" s="42"/>
      <c r="G90" s="42"/>
      <c r="H90" s="42"/>
      <c r="I90" s="31">
        <f>SUM(I89:I89)</f>
        <v>189.67</v>
      </c>
    </row>
    <row r="91" spans="1:9" ht="15.75" customHeight="1">
      <c r="A91" s="29"/>
      <c r="B91" s="52" t="s">
        <v>78</v>
      </c>
      <c r="C91" s="15"/>
      <c r="D91" s="15"/>
      <c r="E91" s="43"/>
      <c r="F91" s="43"/>
      <c r="G91" s="44"/>
      <c r="H91" s="44"/>
      <c r="I91" s="17">
        <v>0</v>
      </c>
    </row>
    <row r="92" spans="1:9" ht="15.75" customHeight="1">
      <c r="A92" s="55"/>
      <c r="B92" s="47" t="s">
        <v>142</v>
      </c>
      <c r="C92" s="34"/>
      <c r="D92" s="34"/>
      <c r="E92" s="34"/>
      <c r="F92" s="34"/>
      <c r="G92" s="34"/>
      <c r="H92" s="34"/>
      <c r="I92" s="45">
        <f>I87+I90</f>
        <v>97172.092975611144</v>
      </c>
    </row>
    <row r="93" spans="1:9" ht="15.75">
      <c r="A93" s="130" t="s">
        <v>182</v>
      </c>
      <c r="B93" s="130"/>
      <c r="C93" s="130"/>
      <c r="D93" s="130"/>
      <c r="E93" s="130"/>
      <c r="F93" s="130"/>
      <c r="G93" s="130"/>
      <c r="H93" s="130"/>
      <c r="I93" s="130"/>
    </row>
    <row r="94" spans="1:9" ht="15.75">
      <c r="A94" s="61"/>
      <c r="B94" s="146" t="s">
        <v>183</v>
      </c>
      <c r="C94" s="146"/>
      <c r="D94" s="146"/>
      <c r="E94" s="146"/>
      <c r="F94" s="146"/>
      <c r="G94" s="146"/>
      <c r="H94" s="81"/>
      <c r="I94" s="3"/>
    </row>
    <row r="95" spans="1:9">
      <c r="A95" s="72"/>
      <c r="B95" s="142" t="s">
        <v>6</v>
      </c>
      <c r="C95" s="142"/>
      <c r="D95" s="142"/>
      <c r="E95" s="142"/>
      <c r="F95" s="142"/>
      <c r="G95" s="142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50" t="s">
        <v>7</v>
      </c>
      <c r="B97" s="150"/>
      <c r="C97" s="150"/>
      <c r="D97" s="150"/>
      <c r="E97" s="150"/>
      <c r="F97" s="150"/>
      <c r="G97" s="150"/>
      <c r="H97" s="150"/>
      <c r="I97" s="150"/>
    </row>
    <row r="98" spans="1:9" ht="15.75">
      <c r="A98" s="150" t="s">
        <v>8</v>
      </c>
      <c r="B98" s="150"/>
      <c r="C98" s="150"/>
      <c r="D98" s="150"/>
      <c r="E98" s="150"/>
      <c r="F98" s="150"/>
      <c r="G98" s="150"/>
      <c r="H98" s="150"/>
      <c r="I98" s="150"/>
    </row>
    <row r="99" spans="1:9" ht="15.75">
      <c r="A99" s="147" t="s">
        <v>60</v>
      </c>
      <c r="B99" s="147"/>
      <c r="C99" s="147"/>
      <c r="D99" s="147"/>
      <c r="E99" s="147"/>
      <c r="F99" s="147"/>
      <c r="G99" s="147"/>
      <c r="H99" s="147"/>
      <c r="I99" s="147"/>
    </row>
    <row r="100" spans="1:9" ht="15.75">
      <c r="A100" s="11"/>
    </row>
    <row r="101" spans="1:9" ht="15.75">
      <c r="A101" s="148" t="s">
        <v>9</v>
      </c>
      <c r="B101" s="148"/>
      <c r="C101" s="148"/>
      <c r="D101" s="148"/>
      <c r="E101" s="148"/>
      <c r="F101" s="148"/>
      <c r="G101" s="148"/>
      <c r="H101" s="148"/>
      <c r="I101" s="148"/>
    </row>
    <row r="102" spans="1:9" ht="15.75">
      <c r="A102" s="4"/>
    </row>
    <row r="103" spans="1:9" ht="15.75">
      <c r="B103" s="71" t="s">
        <v>10</v>
      </c>
      <c r="C103" s="149" t="s">
        <v>88</v>
      </c>
      <c r="D103" s="149"/>
      <c r="E103" s="149"/>
      <c r="F103" s="79"/>
      <c r="I103" s="74"/>
    </row>
    <row r="104" spans="1:9">
      <c r="A104" s="72"/>
      <c r="C104" s="142" t="s">
        <v>11</v>
      </c>
      <c r="D104" s="142"/>
      <c r="E104" s="142"/>
      <c r="F104" s="24"/>
      <c r="I104" s="73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71" t="s">
        <v>13</v>
      </c>
      <c r="C106" s="144"/>
      <c r="D106" s="144"/>
      <c r="E106" s="144"/>
      <c r="F106" s="80"/>
      <c r="I106" s="74"/>
    </row>
    <row r="107" spans="1:9">
      <c r="A107" s="72"/>
      <c r="C107" s="131" t="s">
        <v>11</v>
      </c>
      <c r="D107" s="131"/>
      <c r="E107" s="131"/>
      <c r="F107" s="72"/>
      <c r="I107" s="73" t="s">
        <v>12</v>
      </c>
    </row>
    <row r="108" spans="1:9" ht="15.75">
      <c r="A108" s="4" t="s">
        <v>14</v>
      </c>
    </row>
    <row r="109" spans="1:9">
      <c r="A109" s="145" t="s">
        <v>15</v>
      </c>
      <c r="B109" s="145"/>
      <c r="C109" s="145"/>
      <c r="D109" s="145"/>
      <c r="E109" s="145"/>
      <c r="F109" s="145"/>
      <c r="G109" s="145"/>
      <c r="H109" s="145"/>
      <c r="I109" s="145"/>
    </row>
    <row r="110" spans="1:9" ht="45" customHeight="1">
      <c r="A110" s="143" t="s">
        <v>16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17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30" customHeight="1">
      <c r="A112" s="143" t="s">
        <v>21</v>
      </c>
      <c r="B112" s="143"/>
      <c r="C112" s="143"/>
      <c r="D112" s="143"/>
      <c r="E112" s="143"/>
      <c r="F112" s="143"/>
      <c r="G112" s="143"/>
      <c r="H112" s="143"/>
      <c r="I112" s="143"/>
    </row>
    <row r="113" spans="1:9" ht="15.75">
      <c r="A113" s="143" t="s">
        <v>20</v>
      </c>
      <c r="B113" s="143"/>
      <c r="C113" s="143"/>
      <c r="D113" s="143"/>
      <c r="E113" s="143"/>
      <c r="F113" s="143"/>
      <c r="G113" s="143"/>
      <c r="H113" s="143"/>
      <c r="I113" s="143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3:I83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184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185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42916</v>
      </c>
      <c r="J6" s="2"/>
      <c r="K6" s="2"/>
      <c r="L6" s="2"/>
      <c r="M6" s="2"/>
    </row>
    <row r="7" spans="1:13" ht="15.75" customHeight="1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6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7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8</v>
      </c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9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hidden="1" customHeight="1">
      <c r="A46" s="41">
        <v>19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20</v>
      </c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21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22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23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24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25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26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27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customHeight="1">
      <c r="A55" s="41">
        <v>10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customHeight="1">
      <c r="A56" s="41">
        <v>11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140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hidden="1" customHeight="1">
      <c r="A58" s="82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6" t="s">
        <v>43</v>
      </c>
      <c r="C61" s="76"/>
      <c r="D61" s="76"/>
      <c r="E61" s="76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6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hidden="1" customHeight="1">
      <c r="A71" s="29">
        <v>13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6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12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8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8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9">SUM(F80*G80/1000)</f>
        <v>4.4637839999999995</v>
      </c>
      <c r="I80" s="13">
        <v>0</v>
      </c>
    </row>
    <row r="81" spans="1:9" ht="15.75" hidden="1" customHeight="1">
      <c r="A81" s="82"/>
      <c r="B81" s="76" t="s">
        <v>123</v>
      </c>
      <c r="C81" s="76"/>
      <c r="D81" s="76"/>
      <c r="E81" s="76"/>
      <c r="F81" s="76"/>
      <c r="G81" s="76"/>
      <c r="H81" s="76"/>
      <c r="I81" s="18"/>
    </row>
    <row r="82" spans="1:9" ht="15.75" hidden="1" customHeight="1">
      <c r="A82" s="29">
        <v>15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f>G82</f>
        <v>13707.8</v>
      </c>
    </row>
    <row r="83" spans="1:9" ht="15.75" customHeight="1">
      <c r="A83" s="124" t="s">
        <v>141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13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14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15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82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SUM(I16+I17+I18+I27+I28+I31+I32+I34+I35+I55+I56+I72+I84+I85+I86)</f>
        <v>45134.309499111107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31.5" customHeight="1">
      <c r="A89" s="109">
        <v>16</v>
      </c>
      <c r="B89" s="106" t="s">
        <v>186</v>
      </c>
      <c r="C89" s="107" t="s">
        <v>187</v>
      </c>
      <c r="D89" s="52"/>
      <c r="E89" s="13"/>
      <c r="F89" s="13">
        <f>3/10</f>
        <v>0.3</v>
      </c>
      <c r="G89" s="13">
        <v>5945.91</v>
      </c>
      <c r="H89" s="100">
        <f t="shared" ref="H89" si="10">G89*F89/1000</f>
        <v>1.7837729999999998</v>
      </c>
      <c r="I89" s="113">
        <f>G89*0.3</f>
        <v>1783.7729999999999</v>
      </c>
    </row>
    <row r="90" spans="1:9" ht="15.75" customHeight="1">
      <c r="A90" s="29"/>
      <c r="B90" s="46" t="s">
        <v>51</v>
      </c>
      <c r="C90" s="42"/>
      <c r="D90" s="54"/>
      <c r="E90" s="42">
        <v>1</v>
      </c>
      <c r="F90" s="42"/>
      <c r="G90" s="42"/>
      <c r="H90" s="42"/>
      <c r="I90" s="31">
        <f>SUM(I89:I89)</f>
        <v>1783.7729999999999</v>
      </c>
    </row>
    <row r="91" spans="1:9" ht="15.75" customHeight="1">
      <c r="A91" s="29"/>
      <c r="B91" s="52" t="s">
        <v>78</v>
      </c>
      <c r="C91" s="15"/>
      <c r="D91" s="15"/>
      <c r="E91" s="43"/>
      <c r="F91" s="43"/>
      <c r="G91" s="44"/>
      <c r="H91" s="44"/>
      <c r="I91" s="17">
        <v>0</v>
      </c>
    </row>
    <row r="92" spans="1:9" ht="15.75" customHeight="1">
      <c r="A92" s="55"/>
      <c r="B92" s="47" t="s">
        <v>142</v>
      </c>
      <c r="C92" s="34"/>
      <c r="D92" s="34"/>
      <c r="E92" s="34"/>
      <c r="F92" s="34"/>
      <c r="G92" s="34"/>
      <c r="H92" s="34"/>
      <c r="I92" s="45">
        <f>I87+I90</f>
        <v>46918.082499111108</v>
      </c>
    </row>
    <row r="93" spans="1:9" ht="15.75">
      <c r="A93" s="130" t="s">
        <v>188</v>
      </c>
      <c r="B93" s="130"/>
      <c r="C93" s="130"/>
      <c r="D93" s="130"/>
      <c r="E93" s="130"/>
      <c r="F93" s="130"/>
      <c r="G93" s="130"/>
      <c r="H93" s="130"/>
      <c r="I93" s="130"/>
    </row>
    <row r="94" spans="1:9" ht="15.75">
      <c r="A94" s="61"/>
      <c r="B94" s="146" t="s">
        <v>189</v>
      </c>
      <c r="C94" s="146"/>
      <c r="D94" s="146"/>
      <c r="E94" s="146"/>
      <c r="F94" s="146"/>
      <c r="G94" s="146"/>
      <c r="H94" s="81"/>
      <c r="I94" s="3"/>
    </row>
    <row r="95" spans="1:9">
      <c r="A95" s="72"/>
      <c r="B95" s="142" t="s">
        <v>6</v>
      </c>
      <c r="C95" s="142"/>
      <c r="D95" s="142"/>
      <c r="E95" s="142"/>
      <c r="F95" s="142"/>
      <c r="G95" s="142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50" t="s">
        <v>7</v>
      </c>
      <c r="B97" s="150"/>
      <c r="C97" s="150"/>
      <c r="D97" s="150"/>
      <c r="E97" s="150"/>
      <c r="F97" s="150"/>
      <c r="G97" s="150"/>
      <c r="H97" s="150"/>
      <c r="I97" s="150"/>
    </row>
    <row r="98" spans="1:9" ht="15.75">
      <c r="A98" s="150" t="s">
        <v>8</v>
      </c>
      <c r="B98" s="150"/>
      <c r="C98" s="150"/>
      <c r="D98" s="150"/>
      <c r="E98" s="150"/>
      <c r="F98" s="150"/>
      <c r="G98" s="150"/>
      <c r="H98" s="150"/>
      <c r="I98" s="150"/>
    </row>
    <row r="99" spans="1:9" ht="15.75">
      <c r="A99" s="147" t="s">
        <v>60</v>
      </c>
      <c r="B99" s="147"/>
      <c r="C99" s="147"/>
      <c r="D99" s="147"/>
      <c r="E99" s="147"/>
      <c r="F99" s="147"/>
      <c r="G99" s="147"/>
      <c r="H99" s="147"/>
      <c r="I99" s="147"/>
    </row>
    <row r="100" spans="1:9" ht="15.75">
      <c r="A100" s="11"/>
    </row>
    <row r="101" spans="1:9" ht="15.75">
      <c r="A101" s="148" t="s">
        <v>9</v>
      </c>
      <c r="B101" s="148"/>
      <c r="C101" s="148"/>
      <c r="D101" s="148"/>
      <c r="E101" s="148"/>
      <c r="F101" s="148"/>
      <c r="G101" s="148"/>
      <c r="H101" s="148"/>
      <c r="I101" s="148"/>
    </row>
    <row r="102" spans="1:9" ht="15.75">
      <c r="A102" s="4"/>
    </row>
    <row r="103" spans="1:9" ht="15.75">
      <c r="B103" s="71" t="s">
        <v>10</v>
      </c>
      <c r="C103" s="149" t="s">
        <v>88</v>
      </c>
      <c r="D103" s="149"/>
      <c r="E103" s="149"/>
      <c r="F103" s="79"/>
      <c r="I103" s="74"/>
    </row>
    <row r="104" spans="1:9">
      <c r="A104" s="72"/>
      <c r="C104" s="142" t="s">
        <v>11</v>
      </c>
      <c r="D104" s="142"/>
      <c r="E104" s="142"/>
      <c r="F104" s="24"/>
      <c r="I104" s="73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71" t="s">
        <v>13</v>
      </c>
      <c r="C106" s="144"/>
      <c r="D106" s="144"/>
      <c r="E106" s="144"/>
      <c r="F106" s="80"/>
      <c r="I106" s="74"/>
    </row>
    <row r="107" spans="1:9">
      <c r="A107" s="72"/>
      <c r="C107" s="131" t="s">
        <v>11</v>
      </c>
      <c r="D107" s="131"/>
      <c r="E107" s="131"/>
      <c r="F107" s="72"/>
      <c r="I107" s="73" t="s">
        <v>12</v>
      </c>
    </row>
    <row r="108" spans="1:9" ht="15.75">
      <c r="A108" s="4" t="s">
        <v>14</v>
      </c>
    </row>
    <row r="109" spans="1:9">
      <c r="A109" s="145" t="s">
        <v>15</v>
      </c>
      <c r="B109" s="145"/>
      <c r="C109" s="145"/>
      <c r="D109" s="145"/>
      <c r="E109" s="145"/>
      <c r="F109" s="145"/>
      <c r="G109" s="145"/>
      <c r="H109" s="145"/>
      <c r="I109" s="145"/>
    </row>
    <row r="110" spans="1:9" ht="45" customHeight="1">
      <c r="A110" s="143" t="s">
        <v>16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17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30" customHeight="1">
      <c r="A112" s="143" t="s">
        <v>21</v>
      </c>
      <c r="B112" s="143"/>
      <c r="C112" s="143"/>
      <c r="D112" s="143"/>
      <c r="E112" s="143"/>
      <c r="F112" s="143"/>
      <c r="G112" s="143"/>
      <c r="H112" s="143"/>
      <c r="I112" s="143"/>
    </row>
    <row r="113" spans="1:9" ht="15.75">
      <c r="A113" s="143" t="s">
        <v>20</v>
      </c>
      <c r="B113" s="143"/>
      <c r="C113" s="143"/>
      <c r="D113" s="143"/>
      <c r="E113" s="143"/>
      <c r="F113" s="143"/>
      <c r="G113" s="143"/>
      <c r="H113" s="143"/>
      <c r="I113" s="143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3:I83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190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191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42947</v>
      </c>
      <c r="J6" s="2"/>
      <c r="K6" s="2"/>
      <c r="L6" s="2"/>
      <c r="M6" s="2"/>
    </row>
    <row r="7" spans="1:13" ht="15.75" customHeight="1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6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7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8</v>
      </c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9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hidden="1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hidden="1" customHeight="1">
      <c r="A46" s="41">
        <v>19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20</v>
      </c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21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22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23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24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25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26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27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10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11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169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hidden="1" customHeight="1">
      <c r="A58" s="82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6" t="s">
        <v>43</v>
      </c>
      <c r="C61" s="76"/>
      <c r="D61" s="76"/>
      <c r="E61" s="76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6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hidden="1" customHeight="1">
      <c r="A71" s="29">
        <v>13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6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10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8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8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9">SUM(F80*G80/1000)</f>
        <v>4.4637839999999995</v>
      </c>
      <c r="I80" s="13">
        <v>0</v>
      </c>
    </row>
    <row r="81" spans="1:9" ht="15.75" hidden="1" customHeight="1">
      <c r="A81" s="82"/>
      <c r="B81" s="76" t="s">
        <v>123</v>
      </c>
      <c r="C81" s="76"/>
      <c r="D81" s="76"/>
      <c r="E81" s="76"/>
      <c r="F81" s="76"/>
      <c r="G81" s="76"/>
      <c r="H81" s="76"/>
      <c r="I81" s="18"/>
    </row>
    <row r="82" spans="1:9" ht="15.75" hidden="1" customHeight="1">
      <c r="A82" s="29">
        <v>15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f>G82</f>
        <v>13707.8</v>
      </c>
    </row>
    <row r="83" spans="1:9" ht="15.75" customHeight="1">
      <c r="A83" s="124" t="s">
        <v>170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11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12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13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82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SUM(I16+I17+I18+I27+I28+I31+I32+I34+I35+I72+I84+I85+I86)</f>
        <v>35870.429499111109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15.75" customHeight="1">
      <c r="A89" s="109">
        <v>14</v>
      </c>
      <c r="B89" s="115" t="s">
        <v>192</v>
      </c>
      <c r="C89" s="67" t="s">
        <v>193</v>
      </c>
      <c r="D89" s="37"/>
      <c r="E89" s="17"/>
      <c r="F89" s="36">
        <f>10/100</f>
        <v>0.1</v>
      </c>
      <c r="G89" s="36">
        <v>13605.61</v>
      </c>
      <c r="H89" s="36">
        <f t="shared" ref="H89" si="10">G89*F89/1000</f>
        <v>1.3605610000000001</v>
      </c>
      <c r="I89" s="113">
        <f>G89*0.1</f>
        <v>1360.5610000000001</v>
      </c>
    </row>
    <row r="90" spans="1:9" ht="15.75" customHeight="1">
      <c r="A90" s="29"/>
      <c r="B90" s="46" t="s">
        <v>51</v>
      </c>
      <c r="C90" s="42"/>
      <c r="D90" s="54"/>
      <c r="E90" s="42">
        <v>1</v>
      </c>
      <c r="F90" s="42"/>
      <c r="G90" s="42"/>
      <c r="H90" s="42"/>
      <c r="I90" s="31">
        <f>SUM(I89:I89)</f>
        <v>1360.5610000000001</v>
      </c>
    </row>
    <row r="91" spans="1:9" ht="15.75" customHeight="1">
      <c r="A91" s="29"/>
      <c r="B91" s="52" t="s">
        <v>78</v>
      </c>
      <c r="C91" s="15"/>
      <c r="D91" s="15"/>
      <c r="E91" s="43"/>
      <c r="F91" s="43"/>
      <c r="G91" s="44"/>
      <c r="H91" s="44"/>
      <c r="I91" s="17">
        <v>0</v>
      </c>
    </row>
    <row r="92" spans="1:9" ht="15.75" customHeight="1">
      <c r="A92" s="55"/>
      <c r="B92" s="47" t="s">
        <v>142</v>
      </c>
      <c r="C92" s="34"/>
      <c r="D92" s="34"/>
      <c r="E92" s="34"/>
      <c r="F92" s="34"/>
      <c r="G92" s="34"/>
      <c r="H92" s="34"/>
      <c r="I92" s="45">
        <f>I87+I90</f>
        <v>37230.990499111111</v>
      </c>
    </row>
    <row r="93" spans="1:9" ht="15.75">
      <c r="A93" s="130" t="s">
        <v>194</v>
      </c>
      <c r="B93" s="130"/>
      <c r="C93" s="130"/>
      <c r="D93" s="130"/>
      <c r="E93" s="130"/>
      <c r="F93" s="130"/>
      <c r="G93" s="130"/>
      <c r="H93" s="130"/>
      <c r="I93" s="130"/>
    </row>
    <row r="94" spans="1:9" ht="15.75">
      <c r="A94" s="61"/>
      <c r="B94" s="146" t="s">
        <v>195</v>
      </c>
      <c r="C94" s="146"/>
      <c r="D94" s="146"/>
      <c r="E94" s="146"/>
      <c r="F94" s="146"/>
      <c r="G94" s="146"/>
      <c r="H94" s="81"/>
      <c r="I94" s="3"/>
    </row>
    <row r="95" spans="1:9">
      <c r="A95" s="72"/>
      <c r="B95" s="142" t="s">
        <v>6</v>
      </c>
      <c r="C95" s="142"/>
      <c r="D95" s="142"/>
      <c r="E95" s="142"/>
      <c r="F95" s="142"/>
      <c r="G95" s="142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50" t="s">
        <v>7</v>
      </c>
      <c r="B97" s="150"/>
      <c r="C97" s="150"/>
      <c r="D97" s="150"/>
      <c r="E97" s="150"/>
      <c r="F97" s="150"/>
      <c r="G97" s="150"/>
      <c r="H97" s="150"/>
      <c r="I97" s="150"/>
    </row>
    <row r="98" spans="1:9" ht="15.75">
      <c r="A98" s="150" t="s">
        <v>8</v>
      </c>
      <c r="B98" s="150"/>
      <c r="C98" s="150"/>
      <c r="D98" s="150"/>
      <c r="E98" s="150"/>
      <c r="F98" s="150"/>
      <c r="G98" s="150"/>
      <c r="H98" s="150"/>
      <c r="I98" s="150"/>
    </row>
    <row r="99" spans="1:9" ht="15.75">
      <c r="A99" s="147" t="s">
        <v>60</v>
      </c>
      <c r="B99" s="147"/>
      <c r="C99" s="147"/>
      <c r="D99" s="147"/>
      <c r="E99" s="147"/>
      <c r="F99" s="147"/>
      <c r="G99" s="147"/>
      <c r="H99" s="147"/>
      <c r="I99" s="147"/>
    </row>
    <row r="100" spans="1:9" ht="15.75">
      <c r="A100" s="11"/>
    </row>
    <row r="101" spans="1:9" ht="15.75">
      <c r="A101" s="148" t="s">
        <v>9</v>
      </c>
      <c r="B101" s="148"/>
      <c r="C101" s="148"/>
      <c r="D101" s="148"/>
      <c r="E101" s="148"/>
      <c r="F101" s="148"/>
      <c r="G101" s="148"/>
      <c r="H101" s="148"/>
      <c r="I101" s="148"/>
    </row>
    <row r="102" spans="1:9" ht="15.75">
      <c r="A102" s="4"/>
    </row>
    <row r="103" spans="1:9" ht="15.75">
      <c r="B103" s="71" t="s">
        <v>10</v>
      </c>
      <c r="C103" s="149" t="s">
        <v>88</v>
      </c>
      <c r="D103" s="149"/>
      <c r="E103" s="149"/>
      <c r="F103" s="79"/>
      <c r="I103" s="74"/>
    </row>
    <row r="104" spans="1:9">
      <c r="A104" s="72"/>
      <c r="C104" s="142" t="s">
        <v>11</v>
      </c>
      <c r="D104" s="142"/>
      <c r="E104" s="142"/>
      <c r="F104" s="24"/>
      <c r="I104" s="73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71" t="s">
        <v>13</v>
      </c>
      <c r="C106" s="144"/>
      <c r="D106" s="144"/>
      <c r="E106" s="144"/>
      <c r="F106" s="80"/>
      <c r="I106" s="74"/>
    </row>
    <row r="107" spans="1:9">
      <c r="A107" s="72"/>
      <c r="C107" s="131" t="s">
        <v>11</v>
      </c>
      <c r="D107" s="131"/>
      <c r="E107" s="131"/>
      <c r="F107" s="72"/>
      <c r="I107" s="73" t="s">
        <v>12</v>
      </c>
    </row>
    <row r="108" spans="1:9" ht="15.75">
      <c r="A108" s="4" t="s">
        <v>14</v>
      </c>
    </row>
    <row r="109" spans="1:9">
      <c r="A109" s="145" t="s">
        <v>15</v>
      </c>
      <c r="B109" s="145"/>
      <c r="C109" s="145"/>
      <c r="D109" s="145"/>
      <c r="E109" s="145"/>
      <c r="F109" s="145"/>
      <c r="G109" s="145"/>
      <c r="H109" s="145"/>
      <c r="I109" s="145"/>
    </row>
    <row r="110" spans="1:9" ht="45" customHeight="1">
      <c r="A110" s="143" t="s">
        <v>16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17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30" customHeight="1">
      <c r="A112" s="143" t="s">
        <v>21</v>
      </c>
      <c r="B112" s="143"/>
      <c r="C112" s="143"/>
      <c r="D112" s="143"/>
      <c r="E112" s="143"/>
      <c r="F112" s="143"/>
      <c r="G112" s="143"/>
      <c r="H112" s="143"/>
      <c r="I112" s="143"/>
    </row>
    <row r="113" spans="1:9" ht="15.75">
      <c r="A113" s="143" t="s">
        <v>20</v>
      </c>
      <c r="B113" s="143"/>
      <c r="C113" s="143"/>
      <c r="D113" s="143"/>
      <c r="E113" s="143"/>
      <c r="F113" s="143"/>
      <c r="G113" s="143"/>
      <c r="H113" s="143"/>
      <c r="I113" s="143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3:I83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196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197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42978</v>
      </c>
      <c r="J6" s="2"/>
      <c r="K6" s="2"/>
      <c r="L6" s="2"/>
      <c r="M6" s="2"/>
    </row>
    <row r="7" spans="1:13" ht="15.75" customHeight="1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6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7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8</v>
      </c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9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hidden="1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hidden="1" customHeight="1">
      <c r="A46" s="41">
        <v>19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20</v>
      </c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21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22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23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24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25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26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27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10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11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169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hidden="1" customHeight="1">
      <c r="A58" s="82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6" t="s">
        <v>43</v>
      </c>
      <c r="C61" s="76"/>
      <c r="D61" s="76"/>
      <c r="E61" s="76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6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hidden="1" customHeight="1">
      <c r="A71" s="29">
        <v>13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6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10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8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8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9">SUM(F80*G80/1000)</f>
        <v>4.4637839999999995</v>
      </c>
      <c r="I80" s="13">
        <v>0</v>
      </c>
    </row>
    <row r="81" spans="1:9" ht="15.75" hidden="1" customHeight="1">
      <c r="A81" s="82"/>
      <c r="B81" s="76" t="s">
        <v>123</v>
      </c>
      <c r="C81" s="76"/>
      <c r="D81" s="76"/>
      <c r="E81" s="76"/>
      <c r="F81" s="76"/>
      <c r="G81" s="76"/>
      <c r="H81" s="76"/>
      <c r="I81" s="18"/>
    </row>
    <row r="82" spans="1:9" ht="15.75" hidden="1" customHeight="1">
      <c r="A82" s="29">
        <v>15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f>G82</f>
        <v>13707.8</v>
      </c>
    </row>
    <row r="83" spans="1:9" ht="15.75" customHeight="1">
      <c r="A83" s="124" t="s">
        <v>170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11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12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13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82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SUM(I16+I17+I18+I27+I28+I31+I32+I34+I35+I72+I84+I85+I86)</f>
        <v>35870.429499111109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31.5" customHeight="1">
      <c r="A89" s="109">
        <v>14</v>
      </c>
      <c r="B89" s="106" t="s">
        <v>198</v>
      </c>
      <c r="C89" s="107" t="s">
        <v>37</v>
      </c>
      <c r="D89" s="65"/>
      <c r="E89" s="36"/>
      <c r="F89" s="36">
        <v>0.01</v>
      </c>
      <c r="G89" s="36">
        <v>3581.13</v>
      </c>
      <c r="H89" s="104">
        <f t="shared" ref="H89" si="10">G89*F89/1000</f>
        <v>3.5811300000000004E-2</v>
      </c>
      <c r="I89" s="113">
        <f>G89*0.01</f>
        <v>35.811300000000003</v>
      </c>
    </row>
    <row r="90" spans="1:9" ht="15.75" customHeight="1">
      <c r="A90" s="29"/>
      <c r="B90" s="46" t="s">
        <v>51</v>
      </c>
      <c r="C90" s="42"/>
      <c r="D90" s="54"/>
      <c r="E90" s="42">
        <v>1</v>
      </c>
      <c r="F90" s="42"/>
      <c r="G90" s="42"/>
      <c r="H90" s="42"/>
      <c r="I90" s="31">
        <f>SUM(I89:I89)</f>
        <v>35.811300000000003</v>
      </c>
    </row>
    <row r="91" spans="1:9" ht="15.75" customHeight="1">
      <c r="A91" s="29"/>
      <c r="B91" s="52" t="s">
        <v>78</v>
      </c>
      <c r="C91" s="15"/>
      <c r="D91" s="15"/>
      <c r="E91" s="43"/>
      <c r="F91" s="43"/>
      <c r="G91" s="44"/>
      <c r="H91" s="44"/>
      <c r="I91" s="17">
        <v>0</v>
      </c>
    </row>
    <row r="92" spans="1:9" ht="15.75" customHeight="1">
      <c r="A92" s="55"/>
      <c r="B92" s="47" t="s">
        <v>142</v>
      </c>
      <c r="C92" s="34"/>
      <c r="D92" s="34"/>
      <c r="E92" s="34"/>
      <c r="F92" s="34"/>
      <c r="G92" s="34"/>
      <c r="H92" s="34"/>
      <c r="I92" s="45">
        <f>I87+I90</f>
        <v>35906.24079911111</v>
      </c>
    </row>
    <row r="93" spans="1:9" ht="15.75">
      <c r="A93" s="130" t="s">
        <v>199</v>
      </c>
      <c r="B93" s="130"/>
      <c r="C93" s="130"/>
      <c r="D93" s="130"/>
      <c r="E93" s="130"/>
      <c r="F93" s="130"/>
      <c r="G93" s="130"/>
      <c r="H93" s="130"/>
      <c r="I93" s="130"/>
    </row>
    <row r="94" spans="1:9" ht="15.75">
      <c r="A94" s="61"/>
      <c r="B94" s="146" t="s">
        <v>200</v>
      </c>
      <c r="C94" s="146"/>
      <c r="D94" s="146"/>
      <c r="E94" s="146"/>
      <c r="F94" s="146"/>
      <c r="G94" s="146"/>
      <c r="H94" s="81"/>
      <c r="I94" s="3"/>
    </row>
    <row r="95" spans="1:9">
      <c r="A95" s="72"/>
      <c r="B95" s="142" t="s">
        <v>6</v>
      </c>
      <c r="C95" s="142"/>
      <c r="D95" s="142"/>
      <c r="E95" s="142"/>
      <c r="F95" s="142"/>
      <c r="G95" s="142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50" t="s">
        <v>7</v>
      </c>
      <c r="B97" s="150"/>
      <c r="C97" s="150"/>
      <c r="D97" s="150"/>
      <c r="E97" s="150"/>
      <c r="F97" s="150"/>
      <c r="G97" s="150"/>
      <c r="H97" s="150"/>
      <c r="I97" s="150"/>
    </row>
    <row r="98" spans="1:9" ht="15.75">
      <c r="A98" s="150" t="s">
        <v>8</v>
      </c>
      <c r="B98" s="150"/>
      <c r="C98" s="150"/>
      <c r="D98" s="150"/>
      <c r="E98" s="150"/>
      <c r="F98" s="150"/>
      <c r="G98" s="150"/>
      <c r="H98" s="150"/>
      <c r="I98" s="150"/>
    </row>
    <row r="99" spans="1:9" ht="15.75">
      <c r="A99" s="147" t="s">
        <v>60</v>
      </c>
      <c r="B99" s="147"/>
      <c r="C99" s="147"/>
      <c r="D99" s="147"/>
      <c r="E99" s="147"/>
      <c r="F99" s="147"/>
      <c r="G99" s="147"/>
      <c r="H99" s="147"/>
      <c r="I99" s="147"/>
    </row>
    <row r="100" spans="1:9" ht="15.75">
      <c r="A100" s="11"/>
    </row>
    <row r="101" spans="1:9" ht="15.75">
      <c r="A101" s="148" t="s">
        <v>9</v>
      </c>
      <c r="B101" s="148"/>
      <c r="C101" s="148"/>
      <c r="D101" s="148"/>
      <c r="E101" s="148"/>
      <c r="F101" s="148"/>
      <c r="G101" s="148"/>
      <c r="H101" s="148"/>
      <c r="I101" s="148"/>
    </row>
    <row r="102" spans="1:9" ht="15.75">
      <c r="A102" s="4"/>
    </row>
    <row r="103" spans="1:9" ht="15.75">
      <c r="B103" s="71" t="s">
        <v>10</v>
      </c>
      <c r="C103" s="149" t="s">
        <v>88</v>
      </c>
      <c r="D103" s="149"/>
      <c r="E103" s="149"/>
      <c r="F103" s="79"/>
      <c r="I103" s="74"/>
    </row>
    <row r="104" spans="1:9">
      <c r="A104" s="72"/>
      <c r="C104" s="142" t="s">
        <v>11</v>
      </c>
      <c r="D104" s="142"/>
      <c r="E104" s="142"/>
      <c r="F104" s="24"/>
      <c r="I104" s="73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71" t="s">
        <v>13</v>
      </c>
      <c r="C106" s="144"/>
      <c r="D106" s="144"/>
      <c r="E106" s="144"/>
      <c r="F106" s="80"/>
      <c r="I106" s="74"/>
    </row>
    <row r="107" spans="1:9">
      <c r="A107" s="72"/>
      <c r="C107" s="131" t="s">
        <v>11</v>
      </c>
      <c r="D107" s="131"/>
      <c r="E107" s="131"/>
      <c r="F107" s="72"/>
      <c r="I107" s="73" t="s">
        <v>12</v>
      </c>
    </row>
    <row r="108" spans="1:9" ht="15.75">
      <c r="A108" s="4" t="s">
        <v>14</v>
      </c>
    </row>
    <row r="109" spans="1:9">
      <c r="A109" s="145" t="s">
        <v>15</v>
      </c>
      <c r="B109" s="145"/>
      <c r="C109" s="145"/>
      <c r="D109" s="145"/>
      <c r="E109" s="145"/>
      <c r="F109" s="145"/>
      <c r="G109" s="145"/>
      <c r="H109" s="145"/>
      <c r="I109" s="145"/>
    </row>
    <row r="110" spans="1:9" ht="45" customHeight="1">
      <c r="A110" s="143" t="s">
        <v>16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17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30" customHeight="1">
      <c r="A112" s="143" t="s">
        <v>21</v>
      </c>
      <c r="B112" s="143"/>
      <c r="C112" s="143"/>
      <c r="D112" s="143"/>
      <c r="E112" s="143"/>
      <c r="F112" s="143"/>
      <c r="G112" s="143"/>
      <c r="H112" s="143"/>
      <c r="I112" s="143"/>
    </row>
    <row r="113" spans="1:9" ht="15.75">
      <c r="A113" s="143" t="s">
        <v>20</v>
      </c>
      <c r="B113" s="143"/>
      <c r="C113" s="143"/>
      <c r="D113" s="143"/>
      <c r="E113" s="143"/>
      <c r="F113" s="143"/>
      <c r="G113" s="143"/>
      <c r="H113" s="143"/>
      <c r="I113" s="143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3:I83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2" t="s">
        <v>201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130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202</v>
      </c>
      <c r="B5" s="136"/>
      <c r="C5" s="136"/>
      <c r="D5" s="136"/>
      <c r="E5" s="136"/>
      <c r="F5" s="136"/>
      <c r="G5" s="136"/>
      <c r="H5" s="136"/>
      <c r="I5" s="136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43008</v>
      </c>
      <c r="J6" s="2"/>
      <c r="K6" s="2"/>
      <c r="L6" s="2"/>
      <c r="M6" s="2"/>
    </row>
    <row r="7" spans="1:13" ht="15.75" customHeight="1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4" t="s">
        <v>138</v>
      </c>
      <c r="B8" s="134"/>
      <c r="C8" s="134"/>
      <c r="D8" s="134"/>
      <c r="E8" s="134"/>
      <c r="F8" s="134"/>
      <c r="G8" s="134"/>
      <c r="H8" s="134"/>
      <c r="I8" s="13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5" t="s">
        <v>137</v>
      </c>
      <c r="B10" s="135"/>
      <c r="C10" s="135"/>
      <c r="D10" s="135"/>
      <c r="E10" s="135"/>
      <c r="F10" s="135"/>
      <c r="G10" s="135"/>
      <c r="H10" s="135"/>
      <c r="I10" s="13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58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29">
        <v>1</v>
      </c>
      <c r="B16" s="83" t="s">
        <v>84</v>
      </c>
      <c r="C16" s="84" t="s">
        <v>93</v>
      </c>
      <c r="D16" s="83" t="s">
        <v>143</v>
      </c>
      <c r="E16" s="85">
        <v>54.2</v>
      </c>
      <c r="F16" s="86">
        <f>SUM(E16*156/100)</f>
        <v>84.552000000000007</v>
      </c>
      <c r="G16" s="86">
        <v>218.21</v>
      </c>
      <c r="H16" s="87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3" t="s">
        <v>91</v>
      </c>
      <c r="C17" s="84" t="s">
        <v>93</v>
      </c>
      <c r="D17" s="83" t="s">
        <v>144</v>
      </c>
      <c r="E17" s="85">
        <v>108.5</v>
      </c>
      <c r="F17" s="86">
        <f>SUM(E17*104/100)</f>
        <v>112.84</v>
      </c>
      <c r="G17" s="86">
        <v>218.21</v>
      </c>
      <c r="H17" s="87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3" t="s">
        <v>92</v>
      </c>
      <c r="C18" s="84" t="s">
        <v>93</v>
      </c>
      <c r="D18" s="83" t="s">
        <v>145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3" t="s">
        <v>94</v>
      </c>
      <c r="C19" s="84" t="s">
        <v>89</v>
      </c>
      <c r="D19" s="83" t="s">
        <v>95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customHeight="1">
      <c r="A20" s="29">
        <v>4</v>
      </c>
      <c r="B20" s="83" t="s">
        <v>97</v>
      </c>
      <c r="C20" s="84" t="s">
        <v>93</v>
      </c>
      <c r="D20" s="83" t="s">
        <v>41</v>
      </c>
      <c r="E20" s="85">
        <v>19.62</v>
      </c>
      <c r="F20" s="86">
        <f>SUM(E20*2/100)</f>
        <v>0.39240000000000003</v>
      </c>
      <c r="G20" s="86">
        <v>271.12</v>
      </c>
      <c r="H20" s="87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customHeight="1">
      <c r="A21" s="29">
        <v>5</v>
      </c>
      <c r="B21" s="83" t="s">
        <v>98</v>
      </c>
      <c r="C21" s="84" t="s">
        <v>93</v>
      </c>
      <c r="D21" s="83" t="s">
        <v>41</v>
      </c>
      <c r="E21" s="85">
        <v>8.68</v>
      </c>
      <c r="F21" s="86">
        <f>SUM(E21*2/100)</f>
        <v>0.1736</v>
      </c>
      <c r="G21" s="86">
        <v>268.92</v>
      </c>
      <c r="H21" s="87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3" t="s">
        <v>99</v>
      </c>
      <c r="C22" s="84" t="s">
        <v>52</v>
      </c>
      <c r="D22" s="83" t="s">
        <v>95</v>
      </c>
      <c r="E22" s="85">
        <v>215</v>
      </c>
      <c r="F22" s="86">
        <f>SUM(E22/100)</f>
        <v>2.15</v>
      </c>
      <c r="G22" s="86">
        <v>335.05</v>
      </c>
      <c r="H22" s="87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3" t="s">
        <v>100</v>
      </c>
      <c r="C23" s="84" t="s">
        <v>52</v>
      </c>
      <c r="D23" s="83" t="s">
        <v>95</v>
      </c>
      <c r="E23" s="88">
        <v>17.64</v>
      </c>
      <c r="F23" s="86">
        <f>SUM(E23/100)</f>
        <v>0.1764</v>
      </c>
      <c r="G23" s="86">
        <v>55.1</v>
      </c>
      <c r="H23" s="87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3" t="s">
        <v>96</v>
      </c>
      <c r="C24" s="84" t="s">
        <v>52</v>
      </c>
      <c r="D24" s="83" t="s">
        <v>95</v>
      </c>
      <c r="E24" s="18">
        <v>4.5</v>
      </c>
      <c r="F24" s="89">
        <v>0.05</v>
      </c>
      <c r="G24" s="86">
        <v>484.94</v>
      </c>
      <c r="H24" s="87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3" t="s">
        <v>131</v>
      </c>
      <c r="C25" s="84" t="s">
        <v>52</v>
      </c>
      <c r="D25" s="83" t="s">
        <v>95</v>
      </c>
      <c r="E25" s="88">
        <v>9.4499999999999993</v>
      </c>
      <c r="F25" s="86">
        <v>0.09</v>
      </c>
      <c r="G25" s="86">
        <v>268.92</v>
      </c>
      <c r="H25" s="87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3" t="s">
        <v>101</v>
      </c>
      <c r="C26" s="84" t="s">
        <v>52</v>
      </c>
      <c r="D26" s="83" t="s">
        <v>95</v>
      </c>
      <c r="E26" s="85">
        <v>14.4</v>
      </c>
      <c r="F26" s="86">
        <f>SUM(E26/100)</f>
        <v>0.14400000000000002</v>
      </c>
      <c r="G26" s="86">
        <v>648.04999999999995</v>
      </c>
      <c r="H26" s="87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6</v>
      </c>
      <c r="B27" s="83" t="s">
        <v>63</v>
      </c>
      <c r="C27" s="84" t="s">
        <v>31</v>
      </c>
      <c r="D27" s="83" t="s">
        <v>82</v>
      </c>
      <c r="E27" s="85">
        <v>0.1</v>
      </c>
      <c r="F27" s="86">
        <f>SUM(E27*365)</f>
        <v>36.5</v>
      </c>
      <c r="G27" s="86">
        <v>182.96</v>
      </c>
      <c r="H27" s="87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7</v>
      </c>
      <c r="B28" s="90" t="s">
        <v>23</v>
      </c>
      <c r="C28" s="84" t="s">
        <v>24</v>
      </c>
      <c r="D28" s="83" t="s">
        <v>82</v>
      </c>
      <c r="E28" s="85">
        <v>1839.1</v>
      </c>
      <c r="F28" s="86">
        <f>SUM(E28*12)</f>
        <v>22069.199999999997</v>
      </c>
      <c r="G28" s="86">
        <v>4.58</v>
      </c>
      <c r="H28" s="87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38" t="s">
        <v>81</v>
      </c>
      <c r="B29" s="138"/>
      <c r="C29" s="138"/>
      <c r="D29" s="138"/>
      <c r="E29" s="138"/>
      <c r="F29" s="138"/>
      <c r="G29" s="138"/>
      <c r="H29" s="138"/>
      <c r="I29" s="138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8</v>
      </c>
      <c r="B31" s="32" t="s">
        <v>102</v>
      </c>
      <c r="C31" s="84" t="s">
        <v>103</v>
      </c>
      <c r="D31" s="83" t="s">
        <v>104</v>
      </c>
      <c r="E31" s="86">
        <v>58</v>
      </c>
      <c r="F31" s="86">
        <f>SUM(E31*52/1000)</f>
        <v>3.016</v>
      </c>
      <c r="G31" s="86">
        <v>193.97</v>
      </c>
      <c r="H31" s="87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9</v>
      </c>
      <c r="B32" s="32" t="s">
        <v>105</v>
      </c>
      <c r="C32" s="84" t="s">
        <v>103</v>
      </c>
      <c r="D32" s="83" t="s">
        <v>106</v>
      </c>
      <c r="E32" s="86">
        <v>48.3</v>
      </c>
      <c r="F32" s="86">
        <f>SUM(E32*78/1000)</f>
        <v>3.7673999999999994</v>
      </c>
      <c r="G32" s="86">
        <v>321.82</v>
      </c>
      <c r="H32" s="87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4" t="s">
        <v>103</v>
      </c>
      <c r="D33" s="83" t="s">
        <v>53</v>
      </c>
      <c r="E33" s="86">
        <v>58</v>
      </c>
      <c r="F33" s="86">
        <f>SUM(E33/1000)</f>
        <v>5.8000000000000003E-2</v>
      </c>
      <c r="G33" s="86">
        <v>3758.28</v>
      </c>
      <c r="H33" s="87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10</v>
      </c>
      <c r="B34" s="32" t="s">
        <v>107</v>
      </c>
      <c r="C34" s="84" t="s">
        <v>39</v>
      </c>
      <c r="D34" s="83" t="s">
        <v>62</v>
      </c>
      <c r="E34" s="86">
        <v>1</v>
      </c>
      <c r="F34" s="86">
        <f>E34*155/100</f>
        <v>1.55</v>
      </c>
      <c r="G34" s="86">
        <v>1620.15</v>
      </c>
      <c r="H34" s="87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11</v>
      </c>
      <c r="B35" s="32" t="s">
        <v>108</v>
      </c>
      <c r="C35" s="84" t="s">
        <v>29</v>
      </c>
      <c r="D35" s="83" t="s">
        <v>62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3" t="s">
        <v>64</v>
      </c>
      <c r="C36" s="84" t="s">
        <v>31</v>
      </c>
      <c r="D36" s="83" t="s">
        <v>66</v>
      </c>
      <c r="E36" s="85"/>
      <c r="F36" s="86">
        <v>1</v>
      </c>
      <c r="G36" s="86">
        <v>238.07</v>
      </c>
      <c r="H36" s="87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3" t="s">
        <v>65</v>
      </c>
      <c r="C37" s="84" t="s">
        <v>30</v>
      </c>
      <c r="D37" s="83" t="s">
        <v>66</v>
      </c>
      <c r="E37" s="85"/>
      <c r="F37" s="86">
        <v>1</v>
      </c>
      <c r="G37" s="86">
        <v>1413.96</v>
      </c>
      <c r="H37" s="87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3" t="s">
        <v>25</v>
      </c>
      <c r="C39" s="84" t="s">
        <v>30</v>
      </c>
      <c r="D39" s="83"/>
      <c r="E39" s="85"/>
      <c r="F39" s="86">
        <v>2</v>
      </c>
      <c r="G39" s="86">
        <v>1900.37</v>
      </c>
      <c r="H39" s="87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3" t="s">
        <v>67</v>
      </c>
      <c r="C40" s="84" t="s">
        <v>28</v>
      </c>
      <c r="D40" s="83" t="s">
        <v>109</v>
      </c>
      <c r="E40" s="86">
        <v>48.3</v>
      </c>
      <c r="F40" s="86">
        <f>SUM(E40*30/1000)</f>
        <v>1.4490000000000001</v>
      </c>
      <c r="G40" s="86">
        <v>2616.4899999999998</v>
      </c>
      <c r="H40" s="87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3" t="s">
        <v>68</v>
      </c>
      <c r="C41" s="84" t="s">
        <v>28</v>
      </c>
      <c r="D41" s="83" t="s">
        <v>110</v>
      </c>
      <c r="E41" s="86">
        <v>48.3</v>
      </c>
      <c r="F41" s="86">
        <f>SUM(E41*155/1000)</f>
        <v>7.4865000000000004</v>
      </c>
      <c r="G41" s="86">
        <v>436.45</v>
      </c>
      <c r="H41" s="87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3" t="s">
        <v>80</v>
      </c>
      <c r="C42" s="84" t="s">
        <v>103</v>
      </c>
      <c r="D42" s="83" t="s">
        <v>111</v>
      </c>
      <c r="E42" s="86">
        <f>E40</f>
        <v>48.3</v>
      </c>
      <c r="F42" s="86">
        <f>SUM(E42*35/1000)</f>
        <v>1.6904999999999999</v>
      </c>
      <c r="G42" s="86">
        <v>7221.21</v>
      </c>
      <c r="H42" s="87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3" t="s">
        <v>112</v>
      </c>
      <c r="C43" s="84" t="s">
        <v>103</v>
      </c>
      <c r="D43" s="83" t="s">
        <v>113</v>
      </c>
      <c r="E43" s="86">
        <f>E40</f>
        <v>48.3</v>
      </c>
      <c r="F43" s="86">
        <f>SUM(E43*20/1000)</f>
        <v>0.96599999999999997</v>
      </c>
      <c r="G43" s="86">
        <v>533.45000000000005</v>
      </c>
      <c r="H43" s="87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3" t="s">
        <v>69</v>
      </c>
      <c r="C44" s="84" t="s">
        <v>31</v>
      </c>
      <c r="D44" s="83"/>
      <c r="E44" s="85"/>
      <c r="F44" s="86">
        <v>0.5</v>
      </c>
      <c r="G44" s="86">
        <v>992.97</v>
      </c>
      <c r="H44" s="87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customHeight="1">
      <c r="A45" s="139" t="s">
        <v>139</v>
      </c>
      <c r="B45" s="140"/>
      <c r="C45" s="140"/>
      <c r="D45" s="140"/>
      <c r="E45" s="140"/>
      <c r="F45" s="140"/>
      <c r="G45" s="140"/>
      <c r="H45" s="140"/>
      <c r="I45" s="141"/>
      <c r="J45" s="23"/>
      <c r="L45" s="19"/>
      <c r="M45" s="20"/>
      <c r="N45" s="21"/>
    </row>
    <row r="46" spans="1:14" ht="15.75" customHeight="1">
      <c r="A46" s="41">
        <v>12</v>
      </c>
      <c r="B46" s="83" t="s">
        <v>114</v>
      </c>
      <c r="C46" s="84" t="s">
        <v>103</v>
      </c>
      <c r="D46" s="83" t="s">
        <v>41</v>
      </c>
      <c r="E46" s="85">
        <v>1044.7</v>
      </c>
      <c r="F46" s="86">
        <f>SUM(E46*2/1000)</f>
        <v>2.0893999999999999</v>
      </c>
      <c r="G46" s="13">
        <v>1283.46</v>
      </c>
      <c r="H46" s="87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customHeight="1">
      <c r="A47" s="41">
        <v>13</v>
      </c>
      <c r="B47" s="83" t="s">
        <v>34</v>
      </c>
      <c r="C47" s="84" t="s">
        <v>103</v>
      </c>
      <c r="D47" s="83" t="s">
        <v>41</v>
      </c>
      <c r="E47" s="85">
        <v>19.8</v>
      </c>
      <c r="F47" s="86">
        <f>SUM(E47*2/1000)</f>
        <v>3.9600000000000003E-2</v>
      </c>
      <c r="G47" s="13">
        <v>4192.6400000000003</v>
      </c>
      <c r="H47" s="87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customHeight="1">
      <c r="A48" s="41">
        <v>14</v>
      </c>
      <c r="B48" s="83" t="s">
        <v>35</v>
      </c>
      <c r="C48" s="84" t="s">
        <v>103</v>
      </c>
      <c r="D48" s="83" t="s">
        <v>41</v>
      </c>
      <c r="E48" s="85">
        <v>660.84</v>
      </c>
      <c r="F48" s="86">
        <f>SUM(E48*2/1000)</f>
        <v>1.32168</v>
      </c>
      <c r="G48" s="13">
        <v>1711.28</v>
      </c>
      <c r="H48" s="87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customHeight="1">
      <c r="A49" s="41">
        <v>15</v>
      </c>
      <c r="B49" s="83" t="s">
        <v>36</v>
      </c>
      <c r="C49" s="84" t="s">
        <v>103</v>
      </c>
      <c r="D49" s="83" t="s">
        <v>41</v>
      </c>
      <c r="E49" s="85">
        <v>1156.21</v>
      </c>
      <c r="F49" s="86">
        <f>SUM(E49*2/1000)</f>
        <v>2.3124199999999999</v>
      </c>
      <c r="G49" s="13">
        <v>1179.73</v>
      </c>
      <c r="H49" s="87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customHeight="1">
      <c r="A50" s="41">
        <v>16</v>
      </c>
      <c r="B50" s="83" t="s">
        <v>32</v>
      </c>
      <c r="C50" s="84" t="s">
        <v>33</v>
      </c>
      <c r="D50" s="83" t="s">
        <v>146</v>
      </c>
      <c r="E50" s="85">
        <v>17.2</v>
      </c>
      <c r="F50" s="86">
        <f>SUM(E50*2/100)</f>
        <v>0.34399999999999997</v>
      </c>
      <c r="G50" s="13">
        <v>90.61</v>
      </c>
      <c r="H50" s="87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customHeight="1">
      <c r="A51" s="41">
        <v>17</v>
      </c>
      <c r="B51" s="83" t="s">
        <v>55</v>
      </c>
      <c r="C51" s="84" t="s">
        <v>103</v>
      </c>
      <c r="D51" s="83" t="s">
        <v>148</v>
      </c>
      <c r="E51" s="85">
        <v>1839.1</v>
      </c>
      <c r="F51" s="86">
        <f>SUM(E51*5/1000)</f>
        <v>9.1954999999999991</v>
      </c>
      <c r="G51" s="13">
        <v>1711.28</v>
      </c>
      <c r="H51" s="87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25</v>
      </c>
      <c r="B52" s="83" t="s">
        <v>115</v>
      </c>
      <c r="C52" s="84" t="s">
        <v>103</v>
      </c>
      <c r="D52" s="83" t="s">
        <v>41</v>
      </c>
      <c r="E52" s="85">
        <f>E51</f>
        <v>1839.1</v>
      </c>
      <c r="F52" s="86">
        <f>SUM(E52*2/1000)</f>
        <v>3.6781999999999999</v>
      </c>
      <c r="G52" s="13">
        <v>1510.06</v>
      </c>
      <c r="H52" s="87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26</v>
      </c>
      <c r="B53" s="83" t="s">
        <v>116</v>
      </c>
      <c r="C53" s="84" t="s">
        <v>37</v>
      </c>
      <c r="D53" s="83" t="s">
        <v>41</v>
      </c>
      <c r="E53" s="85">
        <v>9</v>
      </c>
      <c r="F53" s="86">
        <f>SUM(E53*2/100)</f>
        <v>0.18</v>
      </c>
      <c r="G53" s="13">
        <v>3850.4</v>
      </c>
      <c r="H53" s="87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27</v>
      </c>
      <c r="B54" s="83" t="s">
        <v>38</v>
      </c>
      <c r="C54" s="84" t="s">
        <v>39</v>
      </c>
      <c r="D54" s="83" t="s">
        <v>41</v>
      </c>
      <c r="E54" s="85">
        <v>1</v>
      </c>
      <c r="F54" s="86">
        <v>0.02</v>
      </c>
      <c r="G54" s="13">
        <v>7033.13</v>
      </c>
      <c r="H54" s="87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10</v>
      </c>
      <c r="B55" s="83" t="s">
        <v>147</v>
      </c>
      <c r="C55" s="84" t="s">
        <v>29</v>
      </c>
      <c r="D55" s="83" t="s">
        <v>70</v>
      </c>
      <c r="E55" s="85">
        <v>36</v>
      </c>
      <c r="F55" s="86">
        <f>E55*3</f>
        <v>108</v>
      </c>
      <c r="G55" s="13">
        <v>175.6</v>
      </c>
      <c r="H55" s="87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11</v>
      </c>
      <c r="B56" s="83" t="s">
        <v>40</v>
      </c>
      <c r="C56" s="84" t="s">
        <v>29</v>
      </c>
      <c r="D56" s="83" t="s">
        <v>70</v>
      </c>
      <c r="E56" s="85">
        <v>36</v>
      </c>
      <c r="F56" s="86">
        <f>E56*3</f>
        <v>108</v>
      </c>
      <c r="G56" s="13">
        <v>81.73</v>
      </c>
      <c r="H56" s="87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39" t="s">
        <v>140</v>
      </c>
      <c r="B57" s="140"/>
      <c r="C57" s="140"/>
      <c r="D57" s="140"/>
      <c r="E57" s="140"/>
      <c r="F57" s="140"/>
      <c r="G57" s="140"/>
      <c r="H57" s="140"/>
      <c r="I57" s="141"/>
      <c r="J57" s="23"/>
      <c r="L57" s="19"/>
      <c r="M57" s="20"/>
      <c r="N57" s="21"/>
    </row>
    <row r="58" spans="1:14" ht="15.75" hidden="1" customHeight="1">
      <c r="A58" s="82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3" t="s">
        <v>118</v>
      </c>
      <c r="C59" s="84" t="s">
        <v>149</v>
      </c>
      <c r="D59" s="83" t="s">
        <v>71</v>
      </c>
      <c r="E59" s="85">
        <v>12.5</v>
      </c>
      <c r="F59" s="86">
        <f>E59*6/100</f>
        <v>0.75</v>
      </c>
      <c r="G59" s="92">
        <v>2306.62</v>
      </c>
      <c r="H59" s="87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3" t="s">
        <v>85</v>
      </c>
      <c r="C60" s="94" t="s">
        <v>119</v>
      </c>
      <c r="D60" s="37" t="s">
        <v>66</v>
      </c>
      <c r="E60" s="95"/>
      <c r="F60" s="96">
        <v>2</v>
      </c>
      <c r="G60" s="97">
        <v>1501</v>
      </c>
      <c r="H60" s="87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6" t="s">
        <v>43</v>
      </c>
      <c r="C61" s="76"/>
      <c r="D61" s="76"/>
      <c r="E61" s="76"/>
      <c r="F61" s="77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3" t="s">
        <v>44</v>
      </c>
      <c r="C62" s="94" t="s">
        <v>52</v>
      </c>
      <c r="D62" s="93" t="s">
        <v>53</v>
      </c>
      <c r="E62" s="95">
        <v>164</v>
      </c>
      <c r="F62" s="96">
        <f>E62/100</f>
        <v>1.64</v>
      </c>
      <c r="G62" s="97">
        <v>987.51</v>
      </c>
      <c r="H62" s="98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6" t="s">
        <v>45</v>
      </c>
      <c r="C63" s="16"/>
      <c r="D63" s="37"/>
      <c r="E63" s="15"/>
      <c r="F63" s="78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9" t="s">
        <v>46</v>
      </c>
      <c r="C64" s="16" t="s">
        <v>117</v>
      </c>
      <c r="D64" s="99" t="s">
        <v>66</v>
      </c>
      <c r="E64" s="18">
        <v>1</v>
      </c>
      <c r="F64" s="86">
        <f>E64</f>
        <v>1</v>
      </c>
      <c r="G64" s="13">
        <v>276.74</v>
      </c>
      <c r="H64" s="100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9" t="s">
        <v>47</v>
      </c>
      <c r="C65" s="16" t="s">
        <v>117</v>
      </c>
      <c r="D65" s="99" t="s">
        <v>66</v>
      </c>
      <c r="E65" s="18">
        <v>3</v>
      </c>
      <c r="F65" s="86">
        <v>3</v>
      </c>
      <c r="G65" s="13">
        <v>94.89</v>
      </c>
      <c r="H65" s="100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9" t="s">
        <v>48</v>
      </c>
      <c r="C66" s="16" t="s">
        <v>120</v>
      </c>
      <c r="D66" s="99" t="s">
        <v>53</v>
      </c>
      <c r="E66" s="85">
        <v>7265</v>
      </c>
      <c r="F66" s="13">
        <f>SUM(E66/100)</f>
        <v>72.650000000000006</v>
      </c>
      <c r="G66" s="13">
        <v>263.99</v>
      </c>
      <c r="H66" s="100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9" t="s">
        <v>49</v>
      </c>
      <c r="C67" s="16" t="s">
        <v>121</v>
      </c>
      <c r="D67" s="99" t="s">
        <v>53</v>
      </c>
      <c r="E67" s="85">
        <f>E66</f>
        <v>7265</v>
      </c>
      <c r="F67" s="13">
        <f>SUM(E67/1000)</f>
        <v>7.2649999999999997</v>
      </c>
      <c r="G67" s="13">
        <v>205.57</v>
      </c>
      <c r="H67" s="100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9" t="s">
        <v>50</v>
      </c>
      <c r="C68" s="16" t="s">
        <v>76</v>
      </c>
      <c r="D68" s="99" t="s">
        <v>53</v>
      </c>
      <c r="E68" s="85">
        <v>1090</v>
      </c>
      <c r="F68" s="13">
        <f>SUM(E68/100)</f>
        <v>10.9</v>
      </c>
      <c r="G68" s="13">
        <v>2581.5300000000002</v>
      </c>
      <c r="H68" s="100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1" t="s">
        <v>122</v>
      </c>
      <c r="C69" s="16" t="s">
        <v>31</v>
      </c>
      <c r="D69" s="99"/>
      <c r="E69" s="85">
        <v>7.6</v>
      </c>
      <c r="F69" s="13">
        <f>SUM(E69)</f>
        <v>7.6</v>
      </c>
      <c r="G69" s="13">
        <v>47.45</v>
      </c>
      <c r="H69" s="100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1" t="s">
        <v>150</v>
      </c>
      <c r="C70" s="16" t="s">
        <v>31</v>
      </c>
      <c r="D70" s="99"/>
      <c r="E70" s="85">
        <f>E69</f>
        <v>7.6</v>
      </c>
      <c r="F70" s="13">
        <f>SUM(E70)</f>
        <v>7.6</v>
      </c>
      <c r="G70" s="13">
        <v>44.27</v>
      </c>
      <c r="H70" s="100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1"/>
      <c r="S70" s="131"/>
      <c r="T70" s="131"/>
      <c r="U70" s="131"/>
    </row>
    <row r="71" spans="1:22" ht="15.75" customHeight="1">
      <c r="A71" s="29">
        <v>18</v>
      </c>
      <c r="B71" s="99" t="s">
        <v>56</v>
      </c>
      <c r="C71" s="16" t="s">
        <v>57</v>
      </c>
      <c r="D71" s="99" t="s">
        <v>53</v>
      </c>
      <c r="E71" s="18">
        <v>2</v>
      </c>
      <c r="F71" s="86">
        <f>SUM(E71)</f>
        <v>2</v>
      </c>
      <c r="G71" s="13">
        <v>62.07</v>
      </c>
      <c r="H71" s="100">
        <f t="shared" si="6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19</v>
      </c>
      <c r="B72" s="99" t="s">
        <v>86</v>
      </c>
      <c r="C72" s="41" t="s">
        <v>132</v>
      </c>
      <c r="D72" s="37" t="s">
        <v>66</v>
      </c>
      <c r="E72" s="17">
        <v>1839.1</v>
      </c>
      <c r="F72" s="102">
        <f>SUM(E72*12)</f>
        <v>22069.199999999997</v>
      </c>
      <c r="G72" s="13">
        <v>2.16</v>
      </c>
      <c r="H72" s="100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9" t="s">
        <v>124</v>
      </c>
      <c r="C74" s="16" t="s">
        <v>125</v>
      </c>
      <c r="D74" s="99" t="s">
        <v>66</v>
      </c>
      <c r="E74" s="18">
        <v>1</v>
      </c>
      <c r="F74" s="13">
        <f>E74</f>
        <v>1</v>
      </c>
      <c r="G74" s="13">
        <v>976.4</v>
      </c>
      <c r="H74" s="100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9" t="s">
        <v>126</v>
      </c>
      <c r="C75" s="16" t="s">
        <v>127</v>
      </c>
      <c r="D75" s="99"/>
      <c r="E75" s="18">
        <v>1</v>
      </c>
      <c r="F75" s="13">
        <v>1</v>
      </c>
      <c r="G75" s="13">
        <v>650</v>
      </c>
      <c r="H75" s="100">
        <f t="shared" si="8"/>
        <v>0.65</v>
      </c>
      <c r="I75" s="13">
        <v>0</v>
      </c>
    </row>
    <row r="76" spans="1:22" ht="15.75" hidden="1" customHeight="1">
      <c r="A76" s="29"/>
      <c r="B76" s="99" t="s">
        <v>73</v>
      </c>
      <c r="C76" s="16" t="s">
        <v>151</v>
      </c>
      <c r="D76" s="99" t="s">
        <v>66</v>
      </c>
      <c r="E76" s="18">
        <v>3</v>
      </c>
      <c r="F76" s="13">
        <f>E76/10</f>
        <v>0.3</v>
      </c>
      <c r="G76" s="13">
        <v>624.16999999999996</v>
      </c>
      <c r="H76" s="100">
        <f t="shared" si="8"/>
        <v>0.18725099999999997</v>
      </c>
      <c r="I76" s="13">
        <v>0</v>
      </c>
    </row>
    <row r="77" spans="1:22" ht="15.75" hidden="1" customHeight="1">
      <c r="A77" s="29"/>
      <c r="B77" s="99" t="s">
        <v>74</v>
      </c>
      <c r="C77" s="16" t="s">
        <v>29</v>
      </c>
      <c r="D77" s="99" t="s">
        <v>66</v>
      </c>
      <c r="E77" s="18">
        <v>1</v>
      </c>
      <c r="F77" s="13">
        <v>1</v>
      </c>
      <c r="G77" s="13">
        <v>1061.4100000000001</v>
      </c>
      <c r="H77" s="100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9" t="s">
        <v>87</v>
      </c>
      <c r="C78" s="16" t="s">
        <v>29</v>
      </c>
      <c r="D78" s="99" t="s">
        <v>66</v>
      </c>
      <c r="E78" s="18">
        <v>1</v>
      </c>
      <c r="F78" s="86">
        <f>SUM(E78)</f>
        <v>1</v>
      </c>
      <c r="G78" s="13">
        <v>446.12</v>
      </c>
      <c r="H78" s="100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128</v>
      </c>
      <c r="C80" s="16" t="s">
        <v>76</v>
      </c>
      <c r="D80" s="99"/>
      <c r="E80" s="18"/>
      <c r="F80" s="13">
        <v>1.3</v>
      </c>
      <c r="G80" s="13">
        <v>3433.68</v>
      </c>
      <c r="H80" s="100">
        <f t="shared" ref="H80" si="9">SUM(F80*G80/1000)</f>
        <v>4.4637839999999995</v>
      </c>
      <c r="I80" s="13">
        <v>0</v>
      </c>
    </row>
    <row r="81" spans="1:9" ht="15.75" hidden="1" customHeight="1">
      <c r="A81" s="82"/>
      <c r="B81" s="76" t="s">
        <v>123</v>
      </c>
      <c r="C81" s="76"/>
      <c r="D81" s="76"/>
      <c r="E81" s="76"/>
      <c r="F81" s="76"/>
      <c r="G81" s="76"/>
      <c r="H81" s="76"/>
      <c r="I81" s="18"/>
    </row>
    <row r="82" spans="1:9" ht="15.75" hidden="1" customHeight="1">
      <c r="A82" s="29">
        <v>15</v>
      </c>
      <c r="B82" s="83" t="s">
        <v>90</v>
      </c>
      <c r="C82" s="16"/>
      <c r="D82" s="99"/>
      <c r="E82" s="103"/>
      <c r="F82" s="13">
        <v>1</v>
      </c>
      <c r="G82" s="13">
        <v>13707.8</v>
      </c>
      <c r="H82" s="100">
        <f>G82*F82/1000</f>
        <v>13.707799999999999</v>
      </c>
      <c r="I82" s="13">
        <f>G82</f>
        <v>13707.8</v>
      </c>
    </row>
    <row r="83" spans="1:9" ht="15.75" customHeight="1">
      <c r="A83" s="124" t="s">
        <v>141</v>
      </c>
      <c r="B83" s="125"/>
      <c r="C83" s="125"/>
      <c r="D83" s="125"/>
      <c r="E83" s="125"/>
      <c r="F83" s="125"/>
      <c r="G83" s="125"/>
      <c r="H83" s="125"/>
      <c r="I83" s="126"/>
    </row>
    <row r="84" spans="1:9" ht="15.75" customHeight="1">
      <c r="A84" s="29">
        <v>20</v>
      </c>
      <c r="B84" s="83" t="s">
        <v>129</v>
      </c>
      <c r="C84" s="16" t="s">
        <v>54</v>
      </c>
      <c r="D84" s="105" t="s">
        <v>152</v>
      </c>
      <c r="E84" s="13">
        <v>1839.1</v>
      </c>
      <c r="F84" s="13">
        <f>SUM(E84*12)</f>
        <v>22069.199999999997</v>
      </c>
      <c r="G84" s="13">
        <v>2.95</v>
      </c>
      <c r="H84" s="100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21</v>
      </c>
      <c r="B85" s="99" t="s">
        <v>77</v>
      </c>
      <c r="C85" s="16"/>
      <c r="D85" s="105" t="s">
        <v>152</v>
      </c>
      <c r="E85" s="85">
        <v>1839.1</v>
      </c>
      <c r="F85" s="13">
        <f>E85*12</f>
        <v>22069.199999999997</v>
      </c>
      <c r="G85" s="13">
        <v>3.05</v>
      </c>
      <c r="H85" s="100">
        <f>F85*G85/1000</f>
        <v>67.311059999999983</v>
      </c>
      <c r="I85" s="13">
        <f>F85/12*G85</f>
        <v>5609.2549999999983</v>
      </c>
    </row>
    <row r="86" spans="1:9" ht="31.5" customHeight="1">
      <c r="A86" s="29">
        <v>22</v>
      </c>
      <c r="B86" s="99" t="s">
        <v>133</v>
      </c>
      <c r="C86" s="16" t="s">
        <v>134</v>
      </c>
      <c r="D86" s="105" t="s">
        <v>152</v>
      </c>
      <c r="E86" s="103"/>
      <c r="F86" s="13"/>
      <c r="G86" s="13"/>
      <c r="H86" s="100">
        <v>59.113</v>
      </c>
      <c r="I86" s="13">
        <v>4926.08</v>
      </c>
    </row>
    <row r="87" spans="1:9" ht="15.75" customHeight="1">
      <c r="A87" s="82"/>
      <c r="B87" s="40" t="s">
        <v>79</v>
      </c>
      <c r="C87" s="41"/>
      <c r="D87" s="15"/>
      <c r="E87" s="15"/>
      <c r="F87" s="15"/>
      <c r="G87" s="18"/>
      <c r="H87" s="18"/>
      <c r="I87" s="31">
        <f>SUM(I16+I17+I18+I20+I21+I27+I28+I31+I32+I34+I35+I46+I47+I48+I49+I50+I51+I71+I72+I84+I85+I86)</f>
        <v>43152.648299611108</v>
      </c>
    </row>
    <row r="88" spans="1:9" ht="15.75" customHeight="1">
      <c r="A88" s="127" t="s">
        <v>59</v>
      </c>
      <c r="B88" s="128"/>
      <c r="C88" s="128"/>
      <c r="D88" s="128"/>
      <c r="E88" s="128"/>
      <c r="F88" s="128"/>
      <c r="G88" s="128"/>
      <c r="H88" s="128"/>
      <c r="I88" s="129"/>
    </row>
    <row r="89" spans="1:9" ht="15.75" customHeight="1">
      <c r="A89" s="29"/>
      <c r="B89" s="46" t="s">
        <v>51</v>
      </c>
      <c r="C89" s="42"/>
      <c r="D89" s="54"/>
      <c r="E89" s="42">
        <v>1</v>
      </c>
      <c r="F89" s="42"/>
      <c r="G89" s="42"/>
      <c r="H89" s="42"/>
      <c r="I89" s="31">
        <f>SUM(A88)</f>
        <v>0</v>
      </c>
    </row>
    <row r="90" spans="1:9" ht="15.75" customHeight="1">
      <c r="A90" s="29"/>
      <c r="B90" s="52" t="s">
        <v>78</v>
      </c>
      <c r="C90" s="15"/>
      <c r="D90" s="15"/>
      <c r="E90" s="43"/>
      <c r="F90" s="43"/>
      <c r="G90" s="44"/>
      <c r="H90" s="44"/>
      <c r="I90" s="17">
        <v>0</v>
      </c>
    </row>
    <row r="91" spans="1:9" ht="15.75" customHeight="1">
      <c r="A91" s="55"/>
      <c r="B91" s="47" t="s">
        <v>142</v>
      </c>
      <c r="C91" s="34"/>
      <c r="D91" s="34"/>
      <c r="E91" s="34"/>
      <c r="F91" s="34"/>
      <c r="G91" s="34"/>
      <c r="H91" s="34"/>
      <c r="I91" s="45">
        <f>I87+I89</f>
        <v>43152.648299611108</v>
      </c>
    </row>
    <row r="92" spans="1:9" ht="15.75">
      <c r="A92" s="130" t="s">
        <v>203</v>
      </c>
      <c r="B92" s="130"/>
      <c r="C92" s="130"/>
      <c r="D92" s="130"/>
      <c r="E92" s="130"/>
      <c r="F92" s="130"/>
      <c r="G92" s="130"/>
      <c r="H92" s="130"/>
      <c r="I92" s="130"/>
    </row>
    <row r="93" spans="1:9" ht="15.75">
      <c r="A93" s="61"/>
      <c r="B93" s="146" t="s">
        <v>204</v>
      </c>
      <c r="C93" s="146"/>
      <c r="D93" s="146"/>
      <c r="E93" s="146"/>
      <c r="F93" s="146"/>
      <c r="G93" s="146"/>
      <c r="H93" s="81"/>
      <c r="I93" s="3"/>
    </row>
    <row r="94" spans="1:9">
      <c r="A94" s="72"/>
      <c r="B94" s="142" t="s">
        <v>6</v>
      </c>
      <c r="C94" s="142"/>
      <c r="D94" s="142"/>
      <c r="E94" s="142"/>
      <c r="F94" s="142"/>
      <c r="G94" s="142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50" t="s">
        <v>7</v>
      </c>
      <c r="B96" s="150"/>
      <c r="C96" s="150"/>
      <c r="D96" s="150"/>
      <c r="E96" s="150"/>
      <c r="F96" s="150"/>
      <c r="G96" s="150"/>
      <c r="H96" s="150"/>
      <c r="I96" s="150"/>
    </row>
    <row r="97" spans="1:9" ht="15.75">
      <c r="A97" s="150" t="s">
        <v>8</v>
      </c>
      <c r="B97" s="150"/>
      <c r="C97" s="150"/>
      <c r="D97" s="150"/>
      <c r="E97" s="150"/>
      <c r="F97" s="150"/>
      <c r="G97" s="150"/>
      <c r="H97" s="150"/>
      <c r="I97" s="150"/>
    </row>
    <row r="98" spans="1:9" ht="15.75">
      <c r="A98" s="147" t="s">
        <v>60</v>
      </c>
      <c r="B98" s="147"/>
      <c r="C98" s="147"/>
      <c r="D98" s="147"/>
      <c r="E98" s="147"/>
      <c r="F98" s="147"/>
      <c r="G98" s="147"/>
      <c r="H98" s="147"/>
      <c r="I98" s="147"/>
    </row>
    <row r="99" spans="1:9" ht="15.75">
      <c r="A99" s="11"/>
    </row>
    <row r="100" spans="1:9" ht="15.75">
      <c r="A100" s="148" t="s">
        <v>9</v>
      </c>
      <c r="B100" s="148"/>
      <c r="C100" s="148"/>
      <c r="D100" s="148"/>
      <c r="E100" s="148"/>
      <c r="F100" s="148"/>
      <c r="G100" s="148"/>
      <c r="H100" s="148"/>
      <c r="I100" s="148"/>
    </row>
    <row r="101" spans="1:9" ht="15.75">
      <c r="A101" s="4"/>
    </row>
    <row r="102" spans="1:9" ht="15.75">
      <c r="B102" s="71" t="s">
        <v>10</v>
      </c>
      <c r="C102" s="149" t="s">
        <v>88</v>
      </c>
      <c r="D102" s="149"/>
      <c r="E102" s="149"/>
      <c r="F102" s="79"/>
      <c r="I102" s="74"/>
    </row>
    <row r="103" spans="1:9">
      <c r="A103" s="72"/>
      <c r="C103" s="142" t="s">
        <v>11</v>
      </c>
      <c r="D103" s="142"/>
      <c r="E103" s="142"/>
      <c r="F103" s="24"/>
      <c r="I103" s="73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71" t="s">
        <v>13</v>
      </c>
      <c r="C105" s="144"/>
      <c r="D105" s="144"/>
      <c r="E105" s="144"/>
      <c r="F105" s="80"/>
      <c r="I105" s="74"/>
    </row>
    <row r="106" spans="1:9">
      <c r="A106" s="72"/>
      <c r="C106" s="131" t="s">
        <v>11</v>
      </c>
      <c r="D106" s="131"/>
      <c r="E106" s="131"/>
      <c r="F106" s="72"/>
      <c r="I106" s="73" t="s">
        <v>12</v>
      </c>
    </row>
    <row r="107" spans="1:9" ht="15.75">
      <c r="A107" s="4" t="s">
        <v>14</v>
      </c>
    </row>
    <row r="108" spans="1:9">
      <c r="A108" s="145" t="s">
        <v>15</v>
      </c>
      <c r="B108" s="145"/>
      <c r="C108" s="145"/>
      <c r="D108" s="145"/>
      <c r="E108" s="145"/>
      <c r="F108" s="145"/>
      <c r="G108" s="145"/>
      <c r="H108" s="145"/>
      <c r="I108" s="145"/>
    </row>
    <row r="109" spans="1:9" ht="45" customHeight="1">
      <c r="A109" s="143" t="s">
        <v>16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30" customHeight="1">
      <c r="A110" s="143" t="s">
        <v>17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21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15.75">
      <c r="A112" s="143" t="s">
        <v>20</v>
      </c>
      <c r="B112" s="143"/>
      <c r="C112" s="143"/>
      <c r="D112" s="143"/>
      <c r="E112" s="143"/>
      <c r="F112" s="143"/>
      <c r="G112" s="143"/>
      <c r="H112" s="143"/>
      <c r="I112" s="143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6:E106"/>
    <mergeCell ref="A88:I88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3:I83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Sony</cp:lastModifiedBy>
  <cp:lastPrinted>2017-12-14T06:30:55Z</cp:lastPrinted>
  <dcterms:created xsi:type="dcterms:W3CDTF">2016-03-25T08:33:47Z</dcterms:created>
  <dcterms:modified xsi:type="dcterms:W3CDTF">2018-03-29T20:38:23Z</dcterms:modified>
</cp:coreProperties>
</file>